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OpenShare/schuldhulpmaatje/"/>
    </mc:Choice>
  </mc:AlternateContent>
  <xr:revisionPtr revIDLastSave="0" documentId="8_{DB69B8A7-9984-8D4B-B62D-E96F3AFA8CD6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Blad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B2" i="3" l="1"/>
  <c r="C2" i="3" l="1"/>
  <c r="A2" i="3"/>
  <c r="F2" i="3" s="1"/>
  <c r="D2" i="3" l="1"/>
  <c r="B3" i="3" s="1"/>
  <c r="E2" i="3" l="1"/>
  <c r="C3" i="3"/>
  <c r="A3" i="3"/>
  <c r="F3" i="3" s="1"/>
  <c r="D3" i="3" l="1"/>
  <c r="B4" i="3" s="1"/>
  <c r="A4" i="3" l="1"/>
  <c r="E3" i="3"/>
  <c r="C4" i="3"/>
  <c r="F4" i="3" l="1"/>
  <c r="D4" i="3" l="1"/>
  <c r="B5" i="3" s="1"/>
  <c r="A5" i="3" s="1"/>
  <c r="C5" i="3" l="1"/>
  <c r="E4" i="3"/>
  <c r="F5" i="3"/>
  <c r="D5" i="3" l="1"/>
  <c r="B6" i="3" s="1"/>
  <c r="E5" i="3" l="1"/>
  <c r="A6" i="3"/>
  <c r="F6" i="3" s="1"/>
  <c r="C6" i="3"/>
  <c r="D6" i="3" l="1"/>
  <c r="E6" i="3"/>
  <c r="B7" i="3"/>
  <c r="A7" i="3" s="1"/>
  <c r="C7" i="3" l="1"/>
  <c r="F7" i="3"/>
  <c r="D7" i="3" s="1"/>
  <c r="B8" i="3" s="1"/>
  <c r="A8" i="3" s="1"/>
  <c r="E7" i="3" l="1"/>
  <c r="C8" i="3"/>
  <c r="F8" i="3" l="1"/>
  <c r="D8" i="3" l="1"/>
  <c r="B9" i="3" s="1"/>
  <c r="E8" i="3" l="1"/>
  <c r="A9" i="3"/>
  <c r="F9" i="3" s="1"/>
  <c r="C9" i="3"/>
  <c r="D9" i="3" l="1"/>
  <c r="B10" i="3" s="1"/>
  <c r="E9" i="3" l="1"/>
  <c r="A10" i="3"/>
  <c r="F10" i="3" s="1"/>
  <c r="C10" i="3"/>
  <c r="D10" i="3" l="1"/>
  <c r="B11" i="3" s="1"/>
  <c r="A11" i="3" s="1"/>
  <c r="E10" i="3" l="1"/>
  <c r="C11" i="3"/>
  <c r="F11" i="3"/>
  <c r="D11" i="3" l="1"/>
  <c r="B12" i="3" s="1"/>
  <c r="E11" i="3" l="1"/>
  <c r="A12" i="3"/>
  <c r="F12" i="3" s="1"/>
  <c r="C12" i="3"/>
  <c r="D12" i="3" l="1"/>
  <c r="B13" i="3" s="1"/>
  <c r="E12" i="3" l="1"/>
  <c r="A13" i="3"/>
  <c r="F13" i="3" s="1"/>
  <c r="C13" i="3"/>
  <c r="D13" i="3" l="1"/>
  <c r="B14" i="3" s="1"/>
  <c r="A14" i="3" s="1"/>
  <c r="E13" i="3" l="1"/>
  <c r="C14" i="3"/>
  <c r="F14" i="3"/>
  <c r="D14" i="3" l="1"/>
  <c r="B15" i="3" s="1"/>
  <c r="A15" i="3" s="1"/>
  <c r="E14" i="3"/>
  <c r="C15" i="3"/>
  <c r="F15" i="3" l="1"/>
  <c r="D15" i="3" l="1"/>
  <c r="E15" i="3" s="1"/>
  <c r="B16" i="3" l="1"/>
  <c r="A16" i="3" l="1"/>
  <c r="F16" i="3" s="1"/>
  <c r="C16" i="3"/>
  <c r="D16" i="3" l="1"/>
  <c r="B17" i="3" l="1"/>
  <c r="E16" i="3"/>
  <c r="A17" i="3" l="1"/>
  <c r="C17" i="3"/>
  <c r="F17" i="3" l="1"/>
  <c r="D17" i="3" l="1"/>
  <c r="E17" i="3" s="1"/>
  <c r="B18" i="3" l="1"/>
  <c r="A18" i="3" l="1"/>
  <c r="C18" i="3"/>
  <c r="F18" i="3" l="1"/>
  <c r="D18" i="3" s="1"/>
  <c r="B19" i="3" s="1"/>
  <c r="E18" i="3" l="1"/>
  <c r="A19" i="3"/>
  <c r="C19" i="3"/>
  <c r="F19" i="3" l="1"/>
  <c r="D19" i="3" l="1"/>
  <c r="E19" i="3" s="1"/>
  <c r="B20" i="3" l="1"/>
  <c r="A20" i="3" l="1"/>
  <c r="C20" i="3"/>
  <c r="F20" i="3" l="1"/>
  <c r="D20" i="3" l="1"/>
  <c r="E20" i="3" s="1"/>
  <c r="B21" i="3" l="1"/>
  <c r="A21" i="3" l="1"/>
  <c r="C21" i="3"/>
  <c r="F21" i="3" l="1"/>
  <c r="D21" i="3" s="1"/>
  <c r="B22" i="3" s="1"/>
  <c r="E21" i="3" l="1"/>
  <c r="A22" i="3"/>
  <c r="C22" i="3"/>
  <c r="F22" i="3" l="1"/>
  <c r="D22" i="3" l="1"/>
  <c r="E22" i="3" s="1"/>
  <c r="B23" i="3" l="1"/>
  <c r="A23" i="3" l="1"/>
  <c r="C23" i="3"/>
  <c r="F23" i="3" l="1"/>
  <c r="D23" i="3" l="1"/>
  <c r="E23" i="3" s="1"/>
  <c r="B24" i="3" l="1"/>
  <c r="A24" i="3" l="1"/>
  <c r="C24" i="3"/>
  <c r="F24" i="3" l="1"/>
  <c r="D24" i="3" s="1"/>
  <c r="B25" i="3" s="1"/>
  <c r="E24" i="3" l="1"/>
  <c r="A25" i="3"/>
  <c r="C25" i="3"/>
  <c r="F25" i="3" l="1"/>
  <c r="D25" i="3" l="1"/>
  <c r="E25" i="3" s="1"/>
  <c r="B26" i="3" l="1"/>
  <c r="A26" i="3" l="1"/>
  <c r="C26" i="3"/>
  <c r="F26" i="3" l="1"/>
  <c r="D26" i="3" l="1"/>
  <c r="E26" i="3" s="1"/>
  <c r="B27" i="3" l="1"/>
  <c r="A27" i="3" l="1"/>
  <c r="C27" i="3"/>
  <c r="F27" i="3" l="1"/>
  <c r="D27" i="3" l="1"/>
  <c r="E27" i="3" s="1"/>
  <c r="B28" i="3" l="1"/>
  <c r="A28" i="3" l="1"/>
  <c r="C28" i="3"/>
  <c r="F28" i="3" l="1"/>
  <c r="D28" i="3" l="1"/>
  <c r="E28" i="3" s="1"/>
  <c r="B29" i="3" l="1"/>
  <c r="A29" i="3" l="1"/>
  <c r="C29" i="3"/>
  <c r="F29" i="3" l="1"/>
  <c r="D29" i="3" l="1"/>
  <c r="E29" i="3" s="1"/>
  <c r="B30" i="3" l="1"/>
  <c r="A30" i="3" l="1"/>
  <c r="C30" i="3"/>
  <c r="F30" i="3" l="1"/>
  <c r="D30" i="3" s="1"/>
  <c r="B31" i="3" s="1"/>
  <c r="E30" i="3" l="1"/>
  <c r="A31" i="3"/>
  <c r="C31" i="3"/>
  <c r="F31" i="3" l="1"/>
  <c r="D31" i="3" l="1"/>
  <c r="E31" i="3" s="1"/>
  <c r="B32" i="3" l="1"/>
  <c r="A32" i="3" l="1"/>
  <c r="C32" i="3"/>
  <c r="F32" i="3" l="1"/>
  <c r="D32" i="3" s="1"/>
  <c r="B33" i="3" s="1"/>
  <c r="E32" i="3" l="1"/>
  <c r="A33" i="3"/>
  <c r="C33" i="3"/>
  <c r="F33" i="3" l="1"/>
  <c r="D33" i="3" s="1"/>
  <c r="B34" i="3" s="1"/>
  <c r="E33" i="3" l="1"/>
  <c r="A34" i="3"/>
  <c r="C34" i="3"/>
  <c r="F34" i="3" l="1"/>
  <c r="D34" i="3" s="1"/>
  <c r="B35" i="3" s="1"/>
  <c r="E34" i="3" l="1"/>
  <c r="C35" i="3"/>
  <c r="A35" i="3"/>
  <c r="F35" i="3" l="1"/>
  <c r="D35" i="3" l="1"/>
  <c r="E35" i="3" s="1"/>
  <c r="B36" i="3" l="1"/>
  <c r="A36" i="3" l="1"/>
  <c r="C36" i="3"/>
  <c r="F36" i="3" l="1"/>
  <c r="D36" i="3" l="1"/>
  <c r="E36" i="3" s="1"/>
  <c r="B37" i="3" l="1"/>
  <c r="A37" i="3" l="1"/>
  <c r="C37" i="3"/>
  <c r="F37" i="3" l="1"/>
  <c r="D37" i="3" l="1"/>
  <c r="E37" i="3" s="1"/>
  <c r="B38" i="3" l="1"/>
  <c r="A38" i="3" l="1"/>
  <c r="C38" i="3"/>
  <c r="F38" i="3" l="1"/>
  <c r="D38" i="3" s="1"/>
  <c r="B39" i="3" s="1"/>
  <c r="E38" i="3" l="1"/>
  <c r="A39" i="3"/>
  <c r="C39" i="3"/>
  <c r="F39" i="3" l="1"/>
  <c r="D39" i="3" l="1"/>
  <c r="E39" i="3" s="1"/>
  <c r="B40" i="3" l="1"/>
  <c r="A40" i="3" l="1"/>
  <c r="C40" i="3"/>
  <c r="F40" i="3" l="1"/>
  <c r="D40" i="3" l="1"/>
  <c r="E40" i="3" s="1"/>
  <c r="B41" i="3" l="1"/>
  <c r="A41" i="3" l="1"/>
  <c r="C41" i="3"/>
  <c r="F41" i="3" l="1"/>
  <c r="D41" i="3" l="1"/>
  <c r="E41" i="3" s="1"/>
  <c r="B42" i="3" l="1"/>
  <c r="A42" i="3" l="1"/>
  <c r="C42" i="3"/>
  <c r="F42" i="3" l="1"/>
  <c r="D42" i="3" s="1"/>
  <c r="B43" i="3" s="1"/>
  <c r="E42" i="3" l="1"/>
  <c r="A43" i="3"/>
  <c r="C43" i="3"/>
  <c r="F43" i="3" l="1"/>
  <c r="D43" i="3" l="1"/>
  <c r="E43" i="3" s="1"/>
  <c r="B44" i="3" l="1"/>
  <c r="A44" i="3" l="1"/>
  <c r="C44" i="3"/>
  <c r="F44" i="3" l="1"/>
  <c r="D44" i="3" s="1"/>
  <c r="B45" i="3" s="1"/>
  <c r="A45" i="3" l="1"/>
  <c r="C45" i="3"/>
  <c r="E44" i="3"/>
  <c r="F45" i="3" l="1"/>
  <c r="D45" i="3" s="1"/>
  <c r="B46" i="3" s="1"/>
  <c r="E45" i="3" l="1"/>
  <c r="A46" i="3"/>
  <c r="C46" i="3"/>
  <c r="F46" i="3" l="1"/>
  <c r="D46" i="3" s="1"/>
  <c r="B47" i="3" s="1"/>
  <c r="E46" i="3" l="1"/>
  <c r="A47" i="3"/>
  <c r="C47" i="3"/>
  <c r="F47" i="3" l="1"/>
  <c r="D47" i="3" l="1"/>
  <c r="E47" i="3" s="1"/>
  <c r="B48" i="3" l="1"/>
  <c r="A48" i="3" l="1"/>
  <c r="C48" i="3"/>
  <c r="F48" i="3" l="1"/>
  <c r="D48" i="3" l="1"/>
  <c r="E48" i="3" s="1"/>
  <c r="B49" i="3" l="1"/>
  <c r="A49" i="3" l="1"/>
  <c r="C49" i="3"/>
  <c r="F49" i="3" l="1"/>
  <c r="D49" i="3" l="1"/>
  <c r="E49" i="3" s="1"/>
  <c r="B50" i="3" l="1"/>
  <c r="A50" i="3" l="1"/>
  <c r="C50" i="3"/>
  <c r="F50" i="3" l="1"/>
  <c r="D50" i="3" s="1"/>
  <c r="B51" i="3" s="1"/>
  <c r="E50" i="3" l="1"/>
  <c r="A51" i="3"/>
  <c r="C51" i="3"/>
  <c r="F51" i="3" l="1"/>
  <c r="D51" i="3" l="1"/>
  <c r="E51" i="3" s="1"/>
  <c r="B52" i="3" l="1"/>
  <c r="A52" i="3" l="1"/>
  <c r="C52" i="3"/>
  <c r="F52" i="3" l="1"/>
  <c r="D52" i="3" l="1"/>
  <c r="E52" i="3" s="1"/>
  <c r="B53" i="3" l="1"/>
  <c r="A53" i="3" l="1"/>
  <c r="C53" i="3"/>
  <c r="F53" i="3" l="1"/>
  <c r="D53" i="3" l="1"/>
  <c r="E53" i="3" s="1"/>
  <c r="B54" i="3" l="1"/>
  <c r="A54" i="3" l="1"/>
  <c r="C54" i="3"/>
  <c r="F54" i="3" l="1"/>
  <c r="D54" i="3" l="1"/>
  <c r="E54" i="3" s="1"/>
  <c r="B55" i="3" l="1"/>
  <c r="A55" i="3" s="1"/>
  <c r="C55" i="3" l="1"/>
  <c r="F55" i="3"/>
  <c r="D55" i="3" l="1"/>
  <c r="E55" i="3" s="1"/>
  <c r="B56" i="3" l="1"/>
  <c r="A56" i="3" l="1"/>
  <c r="C56" i="3"/>
  <c r="F56" i="3" l="1"/>
  <c r="D56" i="3" l="1"/>
  <c r="E56" i="3" s="1"/>
  <c r="B57" i="3" l="1"/>
  <c r="A57" i="3" l="1"/>
  <c r="C57" i="3"/>
  <c r="F57" i="3" l="1"/>
  <c r="D57" i="3" l="1"/>
  <c r="E57" i="3" s="1"/>
  <c r="B58" i="3" l="1"/>
  <c r="A58" i="3" l="1"/>
  <c r="C58" i="3"/>
  <c r="F58" i="3" l="1"/>
  <c r="D58" i="3" l="1"/>
  <c r="E58" i="3" s="1"/>
  <c r="B59" i="3" l="1"/>
  <c r="A59" i="3" l="1"/>
  <c r="C59" i="3"/>
  <c r="F59" i="3" l="1"/>
  <c r="D59" i="3" l="1"/>
  <c r="E59" i="3" s="1"/>
  <c r="B60" i="3" l="1"/>
  <c r="A60" i="3" l="1"/>
  <c r="F60" i="3" s="1"/>
  <c r="C60" i="3"/>
  <c r="D60" i="3" l="1"/>
  <c r="B61" i="3" s="1"/>
  <c r="C61" i="3" l="1"/>
  <c r="A61" i="3"/>
  <c r="E60" i="3"/>
  <c r="F61" i="3" l="1"/>
  <c r="D61" i="3" l="1"/>
  <c r="E61" i="3" s="1"/>
  <c r="B62" i="3" l="1"/>
  <c r="A62" i="3" s="1"/>
  <c r="C62" i="3" l="1"/>
  <c r="F62" i="3"/>
  <c r="D62" i="3" l="1"/>
  <c r="E62" i="3" s="1"/>
  <c r="B63" i="3" l="1"/>
  <c r="A63" i="3" l="1"/>
  <c r="C63" i="3"/>
  <c r="F63" i="3" l="1"/>
  <c r="D63" i="3" l="1"/>
  <c r="E63" i="3" s="1"/>
  <c r="B64" i="3" l="1"/>
  <c r="A64" i="3" l="1"/>
  <c r="C64" i="3"/>
  <c r="F64" i="3" l="1"/>
  <c r="D64" i="3" l="1"/>
  <c r="E64" i="3" s="1"/>
  <c r="B65" i="3" l="1"/>
  <c r="A65" i="3" l="1"/>
  <c r="C65" i="3"/>
  <c r="F65" i="3" l="1"/>
  <c r="D65" i="3" l="1"/>
  <c r="E65" i="3" s="1"/>
  <c r="B66" i="3" l="1"/>
  <c r="A66" i="3" l="1"/>
  <c r="C66" i="3"/>
  <c r="F66" i="3" l="1"/>
  <c r="D66" i="3" s="1"/>
  <c r="B67" i="3" s="1"/>
  <c r="E66" i="3" l="1"/>
  <c r="A67" i="3"/>
  <c r="C67" i="3"/>
  <c r="F67" i="3" l="1"/>
  <c r="D67" i="3" s="1"/>
  <c r="B68" i="3" s="1"/>
  <c r="A68" i="3" l="1"/>
  <c r="C68" i="3"/>
  <c r="E67" i="3"/>
  <c r="F68" i="3" l="1"/>
  <c r="D68" i="3" s="1"/>
  <c r="B69" i="3" s="1"/>
  <c r="A69" i="3" l="1"/>
  <c r="C69" i="3"/>
  <c r="E68" i="3"/>
  <c r="F69" i="3" l="1"/>
  <c r="D69" i="3" l="1"/>
  <c r="E69" i="3" s="1"/>
  <c r="B70" i="3" l="1"/>
  <c r="A70" i="3" s="1"/>
  <c r="C70" i="3" l="1"/>
  <c r="F70" i="3"/>
  <c r="D70" i="3" l="1"/>
  <c r="B71" i="3" l="1"/>
  <c r="E70" i="3"/>
  <c r="A71" i="3" l="1"/>
  <c r="F71" i="3" s="1"/>
  <c r="C71" i="3"/>
  <c r="D71" i="3" l="1"/>
  <c r="B72" i="3" l="1"/>
  <c r="E71" i="3"/>
  <c r="C72" i="3" l="1"/>
  <c r="A72" i="3"/>
  <c r="F72" i="3" s="1"/>
  <c r="D72" i="3" s="1"/>
  <c r="E72" i="3" s="1"/>
  <c r="B73" i="3" l="1"/>
  <c r="A73" i="3" s="1"/>
  <c r="C73" i="3" l="1"/>
  <c r="F73" i="3"/>
  <c r="D73" i="3" l="1"/>
  <c r="E73" i="3" s="1"/>
  <c r="B74" i="3" l="1"/>
  <c r="A74" i="3" s="1"/>
  <c r="C74" i="3" l="1"/>
  <c r="F74" i="3"/>
  <c r="D74" i="3" l="1"/>
  <c r="E74" i="3" s="1"/>
  <c r="B75" i="3" l="1"/>
  <c r="A75" i="3" l="1"/>
  <c r="C75" i="3"/>
  <c r="F75" i="3" l="1"/>
  <c r="D75" i="3" l="1"/>
  <c r="E75" i="3" s="1"/>
  <c r="B76" i="3" l="1"/>
  <c r="A76" i="3" l="1"/>
  <c r="C76" i="3"/>
  <c r="F76" i="3" l="1"/>
  <c r="D76" i="3" l="1"/>
  <c r="E76" i="3" s="1"/>
  <c r="B77" i="3" l="1"/>
  <c r="A77" i="3" l="1"/>
  <c r="C77" i="3"/>
  <c r="F77" i="3" l="1"/>
  <c r="D77" i="3" l="1"/>
  <c r="E77" i="3" s="1"/>
  <c r="B78" i="3" l="1"/>
  <c r="A78" i="3" l="1"/>
  <c r="C78" i="3"/>
  <c r="F78" i="3" l="1"/>
  <c r="D78" i="3" l="1"/>
  <c r="E78" i="3" s="1"/>
  <c r="B79" i="3" l="1"/>
  <c r="A79" i="3" l="1"/>
  <c r="C79" i="3"/>
  <c r="F79" i="3" l="1"/>
  <c r="D79" i="3" s="1"/>
  <c r="B80" i="3" s="1"/>
  <c r="E79" i="3" l="1"/>
  <c r="A80" i="3"/>
  <c r="C80" i="3"/>
  <c r="F80" i="3" l="1"/>
  <c r="D80" i="3" s="1"/>
  <c r="B81" i="3" s="1"/>
  <c r="E80" i="3" l="1"/>
  <c r="A81" i="3"/>
  <c r="C81" i="3"/>
  <c r="F81" i="3" l="1"/>
  <c r="D81" i="3" l="1"/>
  <c r="E81" i="3" s="1"/>
  <c r="B82" i="3" l="1"/>
  <c r="A82" i="3" s="1"/>
  <c r="C82" i="3" l="1"/>
  <c r="F82" i="3"/>
  <c r="D82" i="3" l="1"/>
  <c r="B83" i="3" l="1"/>
  <c r="A83" i="3" s="1"/>
  <c r="F83" i="3" s="1"/>
  <c r="E82" i="3"/>
  <c r="C83" i="3" l="1"/>
  <c r="D83" i="3" s="1"/>
  <c r="B84" i="3" l="1"/>
  <c r="E83" i="3"/>
  <c r="C84" i="3" l="1"/>
  <c r="A84" i="3"/>
  <c r="F84" i="3" s="1"/>
  <c r="D84" i="3" s="1"/>
  <c r="E84" i="3" s="1"/>
  <c r="B85" i="3" l="1"/>
  <c r="A85" i="3" l="1"/>
  <c r="C85" i="3"/>
  <c r="F85" i="3" l="1"/>
  <c r="D85" i="3" l="1"/>
  <c r="E85" i="3" s="1"/>
  <c r="B86" i="3" l="1"/>
  <c r="A86" i="3" l="1"/>
  <c r="C86" i="3"/>
  <c r="F86" i="3" l="1"/>
  <c r="D86" i="3" l="1"/>
  <c r="E86" i="3" s="1"/>
  <c r="B87" i="3" l="1"/>
  <c r="A87" i="3" l="1"/>
  <c r="C87" i="3"/>
  <c r="F87" i="3" l="1"/>
  <c r="D87" i="3" l="1"/>
  <c r="E87" i="3" s="1"/>
  <c r="B88" i="3" l="1"/>
  <c r="A88" i="3" s="1"/>
  <c r="C88" i="3" l="1"/>
  <c r="F88" i="3"/>
  <c r="D88" i="3" l="1"/>
  <c r="B89" i="3" s="1"/>
  <c r="A89" i="3" s="1"/>
  <c r="C89" i="3" l="1"/>
  <c r="E88" i="3"/>
  <c r="F89" i="3"/>
  <c r="D89" i="3" s="1"/>
  <c r="B90" i="3" s="1"/>
  <c r="A90" i="3" l="1"/>
  <c r="C90" i="3"/>
  <c r="E89" i="3"/>
  <c r="F90" i="3" l="1"/>
  <c r="D90" i="3" l="1"/>
  <c r="E90" i="3" s="1"/>
  <c r="B91" i="3" l="1"/>
  <c r="A91" i="3" l="1"/>
  <c r="C91" i="3"/>
  <c r="F91" i="3" l="1"/>
  <c r="D91" i="3" l="1"/>
  <c r="E91" i="3" s="1"/>
  <c r="B92" i="3" l="1"/>
  <c r="A92" i="3" l="1"/>
  <c r="C92" i="3"/>
  <c r="F92" i="3" l="1"/>
  <c r="D92" i="3" l="1"/>
  <c r="E92" i="3" s="1"/>
  <c r="B93" i="3" l="1"/>
  <c r="A93" i="3" l="1"/>
  <c r="C93" i="3"/>
  <c r="F93" i="3" l="1"/>
  <c r="D93" i="3" l="1"/>
  <c r="E93" i="3" s="1"/>
  <c r="B94" i="3" l="1"/>
  <c r="A94" i="3" l="1"/>
  <c r="C94" i="3"/>
  <c r="F94" i="3" l="1"/>
  <c r="D94" i="3" l="1"/>
  <c r="E94" i="3" s="1"/>
  <c r="B95" i="3" l="1"/>
  <c r="A95" i="3" l="1"/>
  <c r="C95" i="3"/>
  <c r="F95" i="3" l="1"/>
  <c r="D95" i="3" s="1"/>
  <c r="B96" i="3" s="1"/>
  <c r="E95" i="3" l="1"/>
  <c r="A96" i="3"/>
  <c r="C96" i="3"/>
  <c r="F96" i="3" l="1"/>
  <c r="D96" i="3" s="1"/>
  <c r="B97" i="3" s="1"/>
  <c r="E96" i="3" l="1"/>
  <c r="A97" i="3"/>
  <c r="C97" i="3"/>
  <c r="F97" i="3" l="1"/>
  <c r="D97" i="3" s="1"/>
  <c r="B98" i="3" s="1"/>
  <c r="E97" i="3" l="1"/>
  <c r="A98" i="3"/>
  <c r="C98" i="3"/>
  <c r="F98" i="3" l="1"/>
  <c r="D98" i="3" s="1"/>
  <c r="B99" i="3" s="1"/>
  <c r="A99" i="3" l="1"/>
  <c r="C99" i="3"/>
  <c r="E98" i="3"/>
  <c r="F99" i="3" l="1"/>
  <c r="D99" i="3" s="1"/>
  <c r="B100" i="3" s="1"/>
  <c r="E99" i="3" l="1"/>
  <c r="A100" i="3"/>
  <c r="C100" i="3"/>
  <c r="F100" i="3" l="1"/>
  <c r="D100" i="3" l="1"/>
  <c r="E100" i="3" s="1"/>
  <c r="B101" i="3" l="1"/>
  <c r="A101" i="3" l="1"/>
  <c r="C101" i="3"/>
  <c r="F101" i="3" l="1"/>
  <c r="D101" i="3" l="1"/>
  <c r="E101" i="3" s="1"/>
  <c r="B102" i="3" l="1"/>
  <c r="A102" i="3" l="1"/>
  <c r="C102" i="3"/>
  <c r="F102" i="3" l="1"/>
  <c r="D102" i="3" s="1"/>
  <c r="B103" i="3" s="1"/>
  <c r="E102" i="3" l="1"/>
  <c r="A103" i="3"/>
  <c r="C103" i="3"/>
  <c r="F103" i="3" l="1"/>
  <c r="D103" i="3" l="1"/>
  <c r="E103" i="3" s="1"/>
  <c r="B104" i="3" l="1"/>
  <c r="A104" i="3" l="1"/>
  <c r="C104" i="3"/>
  <c r="F104" i="3" l="1"/>
  <c r="D104" i="3" s="1"/>
  <c r="B105" i="3" s="1"/>
  <c r="A105" i="3" l="1"/>
  <c r="C105" i="3"/>
  <c r="E104" i="3"/>
  <c r="F105" i="3" l="1"/>
  <c r="D105" i="3" l="1"/>
  <c r="E105" i="3" s="1"/>
  <c r="B106" i="3" l="1"/>
  <c r="A106" i="3" l="1"/>
  <c r="C106" i="3"/>
  <c r="F106" i="3" l="1"/>
  <c r="D106" i="3" l="1"/>
  <c r="E106" i="3" s="1"/>
  <c r="B107" i="3" l="1"/>
  <c r="A107" i="3" l="1"/>
  <c r="C107" i="3"/>
  <c r="F107" i="3" l="1"/>
  <c r="D107" i="3" s="1"/>
  <c r="B108" i="3" s="1"/>
  <c r="A108" i="3" l="1"/>
  <c r="C108" i="3"/>
  <c r="E107" i="3"/>
  <c r="F108" i="3" l="1"/>
  <c r="D108" i="3" l="1"/>
  <c r="E108" i="3" s="1"/>
  <c r="B109" i="3" l="1"/>
  <c r="A109" i="3" l="1"/>
  <c r="C109" i="3"/>
  <c r="F109" i="3" l="1"/>
  <c r="D109" i="3" l="1"/>
  <c r="E109" i="3" s="1"/>
  <c r="B110" i="3" l="1"/>
  <c r="C110" i="3" s="1"/>
  <c r="A110" i="3" l="1"/>
  <c r="F110" i="3" s="1"/>
  <c r="D110" i="3" l="1"/>
  <c r="E110" i="3" s="1"/>
  <c r="B111" i="3" l="1"/>
  <c r="A111" i="3" l="1"/>
  <c r="C111" i="3"/>
  <c r="F111" i="3" l="1"/>
  <c r="D111" i="3" l="1"/>
  <c r="E111" i="3" s="1"/>
  <c r="B112" i="3" l="1"/>
  <c r="A112" i="3" l="1"/>
  <c r="C112" i="3"/>
  <c r="F112" i="3" l="1"/>
  <c r="D112" i="3" l="1"/>
  <c r="E112" i="3" s="1"/>
  <c r="B113" i="3" l="1"/>
  <c r="A113" i="3" l="1"/>
  <c r="C113" i="3"/>
  <c r="F113" i="3" l="1"/>
  <c r="D113" i="3" l="1"/>
  <c r="E113" i="3" s="1"/>
  <c r="B114" i="3" l="1"/>
  <c r="A114" i="3" l="1"/>
  <c r="C114" i="3"/>
  <c r="F114" i="3" l="1"/>
  <c r="D114" i="3" s="1"/>
  <c r="B115" i="3" s="1"/>
  <c r="E114" i="3" l="1"/>
  <c r="A115" i="3"/>
  <c r="C115" i="3"/>
  <c r="F115" i="3" l="1"/>
  <c r="D115" i="3" s="1"/>
  <c r="B116" i="3" s="1"/>
  <c r="E115" i="3" l="1"/>
  <c r="A116" i="3"/>
  <c r="C116" i="3"/>
  <c r="F116" i="3" l="1"/>
  <c r="D116" i="3" s="1"/>
  <c r="B117" i="3" s="1"/>
  <c r="A117" i="3" l="1"/>
  <c r="C117" i="3"/>
  <c r="E116" i="3"/>
  <c r="F117" i="3" l="1"/>
  <c r="D117" i="3" s="1"/>
  <c r="B118" i="3" s="1"/>
  <c r="E117" i="3"/>
  <c r="A118" i="3" l="1"/>
  <c r="C118" i="3"/>
  <c r="F118" i="3" l="1"/>
  <c r="D118" i="3" s="1"/>
  <c r="B119" i="3" s="1"/>
  <c r="E118" i="3" l="1"/>
  <c r="A119" i="3"/>
  <c r="C119" i="3"/>
  <c r="F119" i="3" l="1"/>
  <c r="D119" i="3" s="1"/>
  <c r="B120" i="3" s="1"/>
  <c r="E119" i="3" l="1"/>
  <c r="A120" i="3"/>
  <c r="C120" i="3"/>
  <c r="F120" i="3" l="1"/>
  <c r="D120" i="3" l="1"/>
  <c r="E120" i="3" s="1"/>
  <c r="B121" i="3" l="1"/>
  <c r="A121" i="3" l="1"/>
  <c r="C121" i="3"/>
  <c r="F121" i="3" l="1"/>
  <c r="D121" i="3" s="1"/>
  <c r="B122" i="3" s="1"/>
  <c r="E121" i="3" l="1"/>
  <c r="A122" i="3"/>
  <c r="C122" i="3"/>
  <c r="F122" i="3" l="1"/>
  <c r="D122" i="3" l="1"/>
  <c r="E122" i="3" s="1"/>
  <c r="B123" i="3" l="1"/>
  <c r="A123" i="3" l="1"/>
  <c r="C123" i="3"/>
  <c r="F123" i="3" l="1"/>
  <c r="D123" i="3" l="1"/>
  <c r="E123" i="3" s="1"/>
  <c r="B124" i="3" l="1"/>
  <c r="A124" i="3" l="1"/>
  <c r="C124" i="3"/>
  <c r="F124" i="3" l="1"/>
  <c r="D124" i="3" l="1"/>
  <c r="E124" i="3" s="1"/>
  <c r="B125" i="3" l="1"/>
  <c r="A125" i="3" l="1"/>
  <c r="C125" i="3"/>
  <c r="F125" i="3" l="1"/>
  <c r="D125" i="3" s="1"/>
  <c r="B126" i="3" s="1"/>
  <c r="E125" i="3" l="1"/>
  <c r="A126" i="3"/>
  <c r="C126" i="3"/>
  <c r="F126" i="3" l="1"/>
  <c r="D126" i="3" s="1"/>
  <c r="B127" i="3" s="1"/>
  <c r="E126" i="3" l="1"/>
  <c r="A127" i="3"/>
  <c r="C127" i="3"/>
  <c r="F127" i="3" l="1"/>
  <c r="D127" i="3" s="1"/>
  <c r="B128" i="3" s="1"/>
  <c r="E127" i="3" l="1"/>
  <c r="A128" i="3"/>
  <c r="C128" i="3"/>
  <c r="F128" i="3" l="1"/>
  <c r="D128" i="3" s="1"/>
  <c r="B129" i="3" s="1"/>
  <c r="A129" i="3" l="1"/>
  <c r="C129" i="3"/>
  <c r="E128" i="3"/>
  <c r="F129" i="3" l="1"/>
  <c r="D129" i="3" s="1"/>
  <c r="B130" i="3" s="1"/>
  <c r="E129" i="3" l="1"/>
  <c r="A130" i="3"/>
  <c r="F130" i="3" s="1"/>
  <c r="C130" i="3"/>
  <c r="D130" i="3" l="1"/>
  <c r="B131" i="3" s="1"/>
  <c r="A131" i="3" l="1"/>
  <c r="C131" i="3"/>
  <c r="E130" i="3"/>
  <c r="F131" i="3" l="1"/>
  <c r="D131" i="3" s="1"/>
  <c r="B132" i="3" s="1"/>
  <c r="E131" i="3" l="1"/>
  <c r="A132" i="3"/>
  <c r="C132" i="3"/>
  <c r="F132" i="3" l="1"/>
  <c r="D132" i="3" l="1"/>
  <c r="E132" i="3" s="1"/>
  <c r="B133" i="3" l="1"/>
  <c r="A133" i="3" l="1"/>
  <c r="C133" i="3"/>
  <c r="F133" i="3" l="1"/>
  <c r="D133" i="3" l="1"/>
  <c r="E133" i="3" s="1"/>
  <c r="B134" i="3" l="1"/>
  <c r="A134" i="3" l="1"/>
  <c r="C134" i="3"/>
  <c r="F134" i="3" l="1"/>
  <c r="D134" i="3" l="1"/>
  <c r="E134" i="3" s="1"/>
  <c r="B135" i="3" l="1"/>
  <c r="A135" i="3" s="1"/>
  <c r="C135" i="3" l="1"/>
  <c r="F135" i="3"/>
  <c r="D135" i="3" l="1"/>
  <c r="E135" i="3" s="1"/>
  <c r="B136" i="3" l="1"/>
  <c r="A136" i="3" l="1"/>
  <c r="C136" i="3"/>
  <c r="F136" i="3" l="1"/>
  <c r="D136" i="3" s="1"/>
  <c r="B137" i="3" s="1"/>
  <c r="E136" i="3" l="1"/>
  <c r="A137" i="3"/>
  <c r="C137" i="3"/>
  <c r="F137" i="3" l="1"/>
  <c r="D137" i="3" s="1"/>
  <c r="B138" i="3" s="1"/>
  <c r="E137" i="3" l="1"/>
  <c r="A138" i="3"/>
  <c r="C138" i="3"/>
  <c r="F138" i="3" l="1"/>
  <c r="D138" i="3" l="1"/>
  <c r="E138" i="3" s="1"/>
  <c r="B139" i="3" l="1"/>
  <c r="A139" i="3" l="1"/>
  <c r="C139" i="3"/>
  <c r="F139" i="3" l="1"/>
  <c r="D139" i="3" l="1"/>
  <c r="E139" i="3" s="1"/>
  <c r="B140" i="3" l="1"/>
  <c r="A140" i="3" l="1"/>
  <c r="C140" i="3"/>
  <c r="F140" i="3" l="1"/>
  <c r="D140" i="3" l="1"/>
  <c r="E140" i="3" s="1"/>
  <c r="B141" i="3" l="1"/>
  <c r="A141" i="3" l="1"/>
  <c r="C141" i="3"/>
  <c r="F141" i="3" l="1"/>
  <c r="D141" i="3" l="1"/>
  <c r="E141" i="3" s="1"/>
  <c r="B142" i="3" l="1"/>
  <c r="A142" i="3" l="1"/>
  <c r="C142" i="3"/>
  <c r="F142" i="3" l="1"/>
  <c r="D142" i="3" s="1"/>
  <c r="B143" i="3" s="1"/>
  <c r="A143" i="3" l="1"/>
  <c r="C143" i="3"/>
  <c r="E142" i="3"/>
  <c r="F143" i="3" l="1"/>
  <c r="D143" i="3" l="1"/>
  <c r="E143" i="3" s="1"/>
  <c r="B144" i="3" l="1"/>
  <c r="A144" i="3" l="1"/>
  <c r="C144" i="3"/>
  <c r="F144" i="3" l="1"/>
  <c r="D144" i="3" l="1"/>
  <c r="E144" i="3" s="1"/>
  <c r="B145" i="3" l="1"/>
  <c r="A145" i="3" l="1"/>
  <c r="C145" i="3"/>
  <c r="F145" i="3" l="1"/>
  <c r="D145" i="3" l="1"/>
  <c r="E145" i="3" s="1"/>
  <c r="B146" i="3" l="1"/>
  <c r="A146" i="3" l="1"/>
  <c r="C146" i="3"/>
  <c r="F146" i="3" l="1"/>
  <c r="D146" i="3" l="1"/>
  <c r="E146" i="3" s="1"/>
  <c r="B147" i="3" l="1"/>
  <c r="A147" i="3" l="1"/>
  <c r="C147" i="3"/>
  <c r="F147" i="3" l="1"/>
  <c r="D147" i="3" l="1"/>
  <c r="E147" i="3" s="1"/>
  <c r="B148" i="3" l="1"/>
  <c r="A148" i="3" l="1"/>
  <c r="C148" i="3"/>
  <c r="F148" i="3" l="1"/>
  <c r="D148" i="3" s="1"/>
  <c r="B149" i="3" s="1"/>
  <c r="A149" i="3" l="1"/>
  <c r="C149" i="3"/>
  <c r="E148" i="3"/>
  <c r="F149" i="3" l="1"/>
  <c r="D149" i="3" s="1"/>
  <c r="B150" i="3" s="1"/>
  <c r="E149" i="3" l="1"/>
  <c r="A150" i="3"/>
  <c r="C150" i="3"/>
  <c r="F150" i="3" l="1"/>
  <c r="D150" i="3" l="1"/>
  <c r="E150" i="3" s="1"/>
  <c r="B151" i="3" l="1"/>
  <c r="A151" i="3" s="1"/>
  <c r="C151" i="3" l="1"/>
  <c r="F151" i="3"/>
  <c r="D151" i="3" l="1"/>
  <c r="E151" i="3" s="1"/>
  <c r="B152" i="3" l="1"/>
  <c r="A152" i="3" l="1"/>
  <c r="C152" i="3"/>
  <c r="F152" i="3" l="1"/>
  <c r="D152" i="3" l="1"/>
  <c r="E152" i="3" s="1"/>
  <c r="B153" i="3" l="1"/>
  <c r="A153" i="3" l="1"/>
  <c r="C153" i="3"/>
  <c r="F153" i="3" l="1"/>
  <c r="D153" i="3" l="1"/>
  <c r="E153" i="3" s="1"/>
  <c r="B154" i="3" l="1"/>
  <c r="A154" i="3" l="1"/>
  <c r="C154" i="3"/>
  <c r="F154" i="3" l="1"/>
  <c r="D154" i="3" s="1"/>
  <c r="B155" i="3" s="1"/>
  <c r="E154" i="3" l="1"/>
  <c r="A155" i="3"/>
  <c r="C155" i="3"/>
  <c r="F155" i="3" l="1"/>
  <c r="D155" i="3" s="1"/>
  <c r="B156" i="3" s="1"/>
  <c r="E155" i="3" l="1"/>
  <c r="A156" i="3"/>
  <c r="C156" i="3"/>
  <c r="F156" i="3" l="1"/>
  <c r="D156" i="3" s="1"/>
  <c r="B157" i="3" s="1"/>
  <c r="E156" i="3" l="1"/>
  <c r="A157" i="3"/>
  <c r="C157" i="3"/>
  <c r="F157" i="3" l="1"/>
  <c r="D157" i="3" s="1"/>
  <c r="B158" i="3" s="1"/>
  <c r="E157" i="3" l="1"/>
  <c r="A158" i="3"/>
  <c r="C158" i="3"/>
  <c r="F158" i="3" l="1"/>
  <c r="D158" i="3" l="1"/>
  <c r="E158" i="3" s="1"/>
  <c r="B159" i="3" l="1"/>
  <c r="A159" i="3" l="1"/>
  <c r="C159" i="3"/>
  <c r="F159" i="3" l="1"/>
  <c r="D159" i="3" s="1"/>
  <c r="B160" i="3" s="1"/>
  <c r="E159" i="3" l="1"/>
  <c r="A160" i="3"/>
  <c r="C160" i="3"/>
  <c r="F160" i="3" l="1"/>
  <c r="D160" i="3" s="1"/>
  <c r="B161" i="3" s="1"/>
  <c r="E160" i="3" l="1"/>
  <c r="A161" i="3"/>
  <c r="C161" i="3"/>
  <c r="F161" i="3" l="1"/>
  <c r="D161" i="3" s="1"/>
  <c r="B162" i="3" s="1"/>
  <c r="A162" i="3" l="1"/>
  <c r="C162" i="3"/>
  <c r="E161" i="3"/>
  <c r="F162" i="3" l="1"/>
  <c r="D162" i="3" s="1"/>
  <c r="B163" i="3" s="1"/>
  <c r="E162" i="3" l="1"/>
  <c r="A163" i="3"/>
  <c r="C163" i="3"/>
  <c r="F163" i="3" l="1"/>
  <c r="D163" i="3" l="1"/>
  <c r="E163" i="3" s="1"/>
  <c r="B164" i="3" l="1"/>
  <c r="A164" i="3" l="1"/>
  <c r="C164" i="3"/>
  <c r="F164" i="3" l="1"/>
  <c r="D164" i="3" s="1"/>
  <c r="B165" i="3" s="1"/>
  <c r="E164" i="3" l="1"/>
  <c r="A165" i="3"/>
  <c r="C165" i="3"/>
  <c r="F165" i="3" l="1"/>
  <c r="D165" i="3" l="1"/>
  <c r="E165" i="3" s="1"/>
  <c r="B166" i="3" l="1"/>
  <c r="A166" i="3" l="1"/>
  <c r="C166" i="3"/>
  <c r="F166" i="3" l="1"/>
  <c r="D166" i="3" s="1"/>
  <c r="B167" i="3" s="1"/>
  <c r="E166" i="3" l="1"/>
  <c r="A167" i="3"/>
  <c r="C167" i="3"/>
  <c r="F167" i="3" l="1"/>
  <c r="D167" i="3" s="1"/>
  <c r="B168" i="3" s="1"/>
  <c r="E167" i="3" l="1"/>
  <c r="A168" i="3"/>
  <c r="C168" i="3"/>
  <c r="F168" i="3" l="1"/>
  <c r="D168" i="3" l="1"/>
  <c r="E168" i="3" s="1"/>
  <c r="B169" i="3" l="1"/>
  <c r="A169" i="3" l="1"/>
  <c r="C169" i="3"/>
  <c r="F169" i="3" l="1"/>
  <c r="D169" i="3" l="1"/>
  <c r="E169" i="3" s="1"/>
  <c r="B170" i="3" l="1"/>
  <c r="A170" i="3" l="1"/>
  <c r="C170" i="3"/>
  <c r="F170" i="3" l="1"/>
  <c r="D170" i="3" l="1"/>
  <c r="E170" i="3" s="1"/>
  <c r="B171" i="3" l="1"/>
  <c r="A171" i="3" l="1"/>
  <c r="C171" i="3"/>
  <c r="F171" i="3" l="1"/>
  <c r="D171" i="3" l="1"/>
  <c r="E171" i="3" s="1"/>
  <c r="B172" i="3" l="1"/>
  <c r="A172" i="3" l="1"/>
  <c r="C172" i="3"/>
  <c r="F172" i="3" l="1"/>
  <c r="D172" i="3" l="1"/>
  <c r="E172" i="3" s="1"/>
  <c r="B173" i="3" l="1"/>
  <c r="A173" i="3" l="1"/>
  <c r="C173" i="3"/>
  <c r="F173" i="3" l="1"/>
  <c r="D173" i="3" s="1"/>
  <c r="B174" i="3" s="1"/>
  <c r="E173" i="3" l="1"/>
  <c r="A174" i="3"/>
  <c r="C174" i="3"/>
  <c r="F174" i="3" l="1"/>
  <c r="D174" i="3" s="1"/>
  <c r="B175" i="3" s="1"/>
  <c r="E174" i="3" l="1"/>
  <c r="A175" i="3"/>
  <c r="C175" i="3"/>
  <c r="F175" i="3" l="1"/>
  <c r="D175" i="3" l="1"/>
  <c r="E175" i="3" s="1"/>
  <c r="B176" i="3" l="1"/>
  <c r="A176" i="3" l="1"/>
  <c r="C176" i="3"/>
  <c r="F176" i="3" l="1"/>
  <c r="D176" i="3" s="1"/>
  <c r="B177" i="3" s="1"/>
  <c r="E176" i="3" l="1"/>
  <c r="A177" i="3"/>
  <c r="C177" i="3"/>
  <c r="F177" i="3" l="1"/>
  <c r="D177" i="3" s="1"/>
  <c r="B178" i="3" s="1"/>
  <c r="A178" i="3" l="1"/>
  <c r="C178" i="3"/>
  <c r="E177" i="3"/>
  <c r="F178" i="3" l="1"/>
  <c r="D178" i="3" l="1"/>
  <c r="E178" i="3" s="1"/>
  <c r="B179" i="3" l="1"/>
  <c r="A179" i="3" l="1"/>
  <c r="C179" i="3"/>
  <c r="F179" i="3" l="1"/>
  <c r="D179" i="3" l="1"/>
  <c r="E179" i="3" s="1"/>
  <c r="B180" i="3" l="1"/>
  <c r="A180" i="3" l="1"/>
  <c r="C180" i="3"/>
  <c r="F180" i="3" l="1"/>
  <c r="D180" i="3" l="1"/>
  <c r="E180" i="3" s="1"/>
  <c r="B181" i="3" l="1"/>
  <c r="A181" i="3" l="1"/>
  <c r="C181" i="3"/>
  <c r="F181" i="3" l="1"/>
  <c r="D181" i="3" s="1"/>
  <c r="B182" i="3" s="1"/>
  <c r="E181" i="3" l="1"/>
  <c r="A182" i="3"/>
  <c r="C182" i="3"/>
  <c r="F182" i="3" l="1"/>
  <c r="D182" i="3" l="1"/>
  <c r="E182" i="3" s="1"/>
  <c r="B183" i="3" l="1"/>
  <c r="A183" i="3" l="1"/>
  <c r="C183" i="3"/>
  <c r="F183" i="3" l="1"/>
  <c r="D183" i="3" l="1"/>
  <c r="E183" i="3" s="1"/>
  <c r="B184" i="3" l="1"/>
  <c r="A184" i="3" l="1"/>
  <c r="C184" i="3"/>
  <c r="F184" i="3" l="1"/>
  <c r="D184" i="3" s="1"/>
  <c r="B185" i="3" s="1"/>
  <c r="E184" i="3" l="1"/>
  <c r="A185" i="3"/>
  <c r="C185" i="3"/>
  <c r="F185" i="3" l="1"/>
  <c r="D185" i="3" l="1"/>
  <c r="E185" i="3" s="1"/>
  <c r="B186" i="3" l="1"/>
  <c r="A186" i="3" l="1"/>
  <c r="C186" i="3"/>
  <c r="F186" i="3" l="1"/>
  <c r="D186" i="3" s="1"/>
  <c r="B187" i="3" s="1"/>
  <c r="E186" i="3" l="1"/>
  <c r="A187" i="3"/>
  <c r="C187" i="3"/>
  <c r="F187" i="3" l="1"/>
  <c r="D187" i="3" l="1"/>
  <c r="E187" i="3" s="1"/>
  <c r="B188" i="3" l="1"/>
  <c r="A188" i="3" l="1"/>
  <c r="C188" i="3"/>
  <c r="F188" i="3" l="1"/>
  <c r="D188" i="3" l="1"/>
  <c r="E188" i="3" s="1"/>
  <c r="B189" i="3" l="1"/>
  <c r="A189" i="3" l="1"/>
  <c r="C189" i="3"/>
  <c r="F189" i="3" l="1"/>
  <c r="D189" i="3" s="1"/>
  <c r="B190" i="3" s="1"/>
  <c r="E189" i="3" l="1"/>
  <c r="A190" i="3"/>
  <c r="C190" i="3"/>
  <c r="F190" i="3" l="1"/>
  <c r="D190" i="3" s="1"/>
  <c r="B191" i="3" s="1"/>
  <c r="E190" i="3" l="1"/>
  <c r="A191" i="3"/>
  <c r="C191" i="3"/>
  <c r="F191" i="3" l="1"/>
  <c r="D191" i="3" l="1"/>
  <c r="E191" i="3" s="1"/>
  <c r="B192" i="3" l="1"/>
  <c r="A192" i="3" l="1"/>
  <c r="C192" i="3"/>
  <c r="F192" i="3" l="1"/>
  <c r="D192" i="3" l="1"/>
  <c r="E192" i="3" s="1"/>
  <c r="B193" i="3" l="1"/>
  <c r="A193" i="3" l="1"/>
  <c r="C193" i="3"/>
  <c r="F193" i="3" l="1"/>
  <c r="D193" i="3" l="1"/>
  <c r="E193" i="3" s="1"/>
  <c r="B194" i="3" l="1"/>
  <c r="A194" i="3" l="1"/>
  <c r="C194" i="3"/>
  <c r="F194" i="3" l="1"/>
  <c r="D194" i="3" s="1"/>
  <c r="B195" i="3" s="1"/>
  <c r="E194" i="3" l="1"/>
  <c r="A195" i="3"/>
  <c r="C195" i="3"/>
  <c r="F195" i="3" l="1"/>
  <c r="D195" i="3" l="1"/>
  <c r="E195" i="3" s="1"/>
  <c r="B196" i="3" l="1"/>
  <c r="A196" i="3" l="1"/>
  <c r="C196" i="3"/>
  <c r="F196" i="3" l="1"/>
  <c r="D196" i="3" s="1"/>
  <c r="B197" i="3" s="1"/>
  <c r="E196" i="3" l="1"/>
  <c r="A197" i="3"/>
  <c r="C197" i="3"/>
  <c r="F197" i="3" l="1"/>
  <c r="D197" i="3" l="1"/>
  <c r="E197" i="3" s="1"/>
  <c r="B198" i="3" l="1"/>
  <c r="A198" i="3" l="1"/>
  <c r="C198" i="3"/>
  <c r="F198" i="3" l="1"/>
  <c r="D198" i="3" l="1"/>
  <c r="E198" i="3" s="1"/>
  <c r="B199" i="3" l="1"/>
  <c r="A199" i="3" l="1"/>
  <c r="C199" i="3"/>
  <c r="F199" i="3" l="1"/>
  <c r="D199" i="3" s="1"/>
  <c r="B200" i="3" s="1"/>
  <c r="E199" i="3" l="1"/>
  <c r="A200" i="3"/>
  <c r="C200" i="3"/>
  <c r="F200" i="3" l="1"/>
  <c r="D200" i="3" l="1"/>
  <c r="E200" i="3" s="1"/>
  <c r="B201" i="3" l="1"/>
  <c r="A201" i="3" l="1"/>
  <c r="C201" i="3"/>
  <c r="F201" i="3" l="1"/>
  <c r="D201" i="3" l="1"/>
  <c r="E201" i="3" s="1"/>
  <c r="B202" i="3" l="1"/>
  <c r="A202" i="3" l="1"/>
  <c r="C202" i="3"/>
  <c r="F202" i="3" l="1"/>
  <c r="D202" i="3" l="1"/>
  <c r="E202" i="3" s="1"/>
  <c r="B203" i="3" l="1"/>
  <c r="A203" i="3" l="1"/>
  <c r="C203" i="3"/>
  <c r="F203" i="3" l="1"/>
  <c r="D203" i="3" s="1"/>
  <c r="B204" i="3" s="1"/>
  <c r="E203" i="3" l="1"/>
  <c r="A204" i="3"/>
  <c r="C204" i="3"/>
  <c r="F204" i="3" l="1"/>
  <c r="D204" i="3" s="1"/>
  <c r="B205" i="3" s="1"/>
  <c r="E204" i="3" l="1"/>
  <c r="A205" i="3"/>
  <c r="C205" i="3"/>
  <c r="F205" i="3" l="1"/>
  <c r="D205" i="3" l="1"/>
  <c r="E205" i="3" s="1"/>
  <c r="B206" i="3" l="1"/>
  <c r="A206" i="3" l="1"/>
  <c r="C206" i="3"/>
  <c r="F206" i="3" l="1"/>
  <c r="D206" i="3" s="1"/>
  <c r="B207" i="3" s="1"/>
  <c r="E206" i="3" l="1"/>
  <c r="A207" i="3"/>
  <c r="C207" i="3"/>
  <c r="F207" i="3" l="1"/>
  <c r="D207" i="3" l="1"/>
  <c r="E207" i="3" s="1"/>
  <c r="B208" i="3" l="1"/>
  <c r="A208" i="3" l="1"/>
  <c r="C208" i="3"/>
  <c r="F208" i="3" l="1"/>
  <c r="D208" i="3" s="1"/>
  <c r="B209" i="3" s="1"/>
  <c r="E208" i="3" l="1"/>
  <c r="A209" i="3"/>
  <c r="C209" i="3"/>
  <c r="F209" i="3" l="1"/>
  <c r="D209" i="3" l="1"/>
  <c r="E209" i="3" s="1"/>
  <c r="B210" i="3" l="1"/>
  <c r="A210" i="3" l="1"/>
  <c r="C210" i="3"/>
  <c r="F210" i="3" l="1"/>
  <c r="D210" i="3" l="1"/>
  <c r="E210" i="3" s="1"/>
  <c r="B211" i="3" l="1"/>
  <c r="A211" i="3" s="1"/>
  <c r="C211" i="3" l="1"/>
  <c r="F211" i="3"/>
  <c r="D211" i="3" l="1"/>
  <c r="E211" i="3" s="1"/>
  <c r="B212" i="3" l="1"/>
  <c r="A212" i="3" l="1"/>
  <c r="C212" i="3"/>
  <c r="F212" i="3" l="1"/>
  <c r="D212" i="3" l="1"/>
  <c r="E212" i="3" s="1"/>
  <c r="B213" i="3" l="1"/>
  <c r="A213" i="3" l="1"/>
  <c r="C213" i="3"/>
  <c r="F213" i="3" l="1"/>
  <c r="D213" i="3" s="1"/>
  <c r="B214" i="3" s="1"/>
  <c r="A214" i="3" l="1"/>
  <c r="C214" i="3"/>
  <c r="E213" i="3"/>
  <c r="F214" i="3" l="1"/>
  <c r="D214" i="3" l="1"/>
  <c r="E214" i="3" s="1"/>
  <c r="B215" i="3" l="1"/>
  <c r="A215" i="3" s="1"/>
  <c r="C215" i="3" l="1"/>
  <c r="F215" i="3"/>
  <c r="D215" i="3" l="1"/>
  <c r="E215" i="3" s="1"/>
  <c r="B216" i="3" l="1"/>
  <c r="A216" i="3" l="1"/>
  <c r="C216" i="3"/>
  <c r="F216" i="3" l="1"/>
  <c r="D216" i="3" l="1"/>
  <c r="E216" i="3" s="1"/>
  <c r="B217" i="3" l="1"/>
  <c r="A217" i="3" l="1"/>
  <c r="C217" i="3"/>
  <c r="F217" i="3" l="1"/>
  <c r="D217" i="3" l="1"/>
  <c r="E217" i="3" s="1"/>
  <c r="B218" i="3" l="1"/>
  <c r="A218" i="3" l="1"/>
  <c r="C218" i="3"/>
  <c r="F218" i="3" l="1"/>
  <c r="D218" i="3" s="1"/>
  <c r="B219" i="3" s="1"/>
  <c r="E218" i="3" l="1"/>
  <c r="A219" i="3"/>
  <c r="C219" i="3"/>
  <c r="F219" i="3" l="1"/>
  <c r="D219" i="3" l="1"/>
  <c r="E219" i="3" s="1"/>
  <c r="B220" i="3" l="1"/>
  <c r="A220" i="3" l="1"/>
  <c r="C220" i="3"/>
  <c r="F220" i="3" l="1"/>
  <c r="D220" i="3" s="1"/>
  <c r="B221" i="3" s="1"/>
  <c r="E220" i="3" l="1"/>
  <c r="A221" i="3"/>
  <c r="C221" i="3"/>
  <c r="F221" i="3" l="1"/>
  <c r="D221" i="3" l="1"/>
  <c r="E221" i="3" s="1"/>
  <c r="B222" i="3" l="1"/>
  <c r="A222" i="3" l="1"/>
  <c r="C222" i="3"/>
  <c r="F222" i="3" l="1"/>
  <c r="D222" i="3" l="1"/>
  <c r="E222" i="3" s="1"/>
  <c r="B223" i="3" l="1"/>
  <c r="A223" i="3" l="1"/>
  <c r="C223" i="3"/>
  <c r="F223" i="3" l="1"/>
  <c r="D223" i="3" l="1"/>
  <c r="E223" i="3" s="1"/>
  <c r="B224" i="3" l="1"/>
  <c r="A224" i="3" l="1"/>
  <c r="C224" i="3"/>
  <c r="F224" i="3" l="1"/>
  <c r="D224" i="3" l="1"/>
  <c r="E224" i="3" s="1"/>
  <c r="B225" i="3" l="1"/>
  <c r="A225" i="3" l="1"/>
  <c r="C225" i="3"/>
  <c r="F225" i="3" l="1"/>
  <c r="D225" i="3" s="1"/>
  <c r="B226" i="3" s="1"/>
  <c r="E225" i="3" l="1"/>
  <c r="A226" i="3"/>
  <c r="C226" i="3"/>
  <c r="F226" i="3" l="1"/>
  <c r="D226" i="3" s="1"/>
  <c r="B227" i="3" s="1"/>
  <c r="E226" i="3" l="1"/>
  <c r="A227" i="3"/>
  <c r="C227" i="3"/>
  <c r="F227" i="3" l="1"/>
  <c r="D227" i="3" s="1"/>
  <c r="B228" i="3" s="1"/>
  <c r="E227" i="3" l="1"/>
  <c r="A228" i="3"/>
  <c r="C228" i="3"/>
  <c r="F228" i="3" l="1"/>
  <c r="D228" i="3" l="1"/>
  <c r="E228" i="3" s="1"/>
  <c r="B229" i="3" l="1"/>
  <c r="A229" i="3" l="1"/>
  <c r="C229" i="3"/>
  <c r="F229" i="3" l="1"/>
  <c r="D229" i="3" s="1"/>
  <c r="B230" i="3" s="1"/>
  <c r="E229" i="3" l="1"/>
  <c r="A230" i="3"/>
  <c r="C230" i="3"/>
  <c r="F230" i="3" l="1"/>
  <c r="D230" i="3" l="1"/>
  <c r="E230" i="3" s="1"/>
  <c r="B231" i="3" l="1"/>
  <c r="A231" i="3" l="1"/>
  <c r="C231" i="3"/>
  <c r="F231" i="3" l="1"/>
  <c r="D231" i="3" s="1"/>
  <c r="B232" i="3" s="1"/>
  <c r="E231" i="3" l="1"/>
  <c r="A232" i="3"/>
  <c r="C232" i="3"/>
  <c r="F232" i="3" l="1"/>
  <c r="D232" i="3" l="1"/>
  <c r="E232" i="3" s="1"/>
  <c r="B233" i="3" l="1"/>
  <c r="A233" i="3" l="1"/>
  <c r="C233" i="3"/>
  <c r="F233" i="3" l="1"/>
  <c r="D233" i="3" l="1"/>
  <c r="E233" i="3" s="1"/>
  <c r="B234" i="3" l="1"/>
  <c r="A234" i="3" l="1"/>
  <c r="C234" i="3"/>
  <c r="F234" i="3" l="1"/>
  <c r="D234" i="3" l="1"/>
  <c r="E234" i="3" s="1"/>
  <c r="B235" i="3" l="1"/>
  <c r="A235" i="3" l="1"/>
  <c r="C235" i="3"/>
  <c r="F235" i="3" l="1"/>
  <c r="D235" i="3" l="1"/>
  <c r="E235" i="3" s="1"/>
  <c r="B236" i="3" l="1"/>
  <c r="A236" i="3" l="1"/>
  <c r="C236" i="3"/>
  <c r="F236" i="3" l="1"/>
  <c r="D236" i="3" s="1"/>
  <c r="B237" i="3" s="1"/>
  <c r="E236" i="3" l="1"/>
  <c r="A237" i="3"/>
  <c r="C237" i="3"/>
  <c r="F237" i="3" l="1"/>
  <c r="D237" i="3" s="1"/>
  <c r="B238" i="3" s="1"/>
  <c r="E237" i="3" l="1"/>
  <c r="A238" i="3"/>
  <c r="C238" i="3"/>
  <c r="F238" i="3" l="1"/>
  <c r="D238" i="3" l="1"/>
  <c r="E238" i="3" s="1"/>
  <c r="B239" i="3" l="1"/>
  <c r="A239" i="3" l="1"/>
  <c r="C239" i="3"/>
  <c r="F239" i="3" l="1"/>
  <c r="D239" i="3" l="1"/>
  <c r="E239" i="3" s="1"/>
  <c r="B240" i="3" l="1"/>
  <c r="A240" i="3" l="1"/>
  <c r="C240" i="3"/>
  <c r="F240" i="3" l="1"/>
  <c r="D240" i="3" s="1"/>
  <c r="B241" i="3" s="1"/>
  <c r="E240" i="3" l="1"/>
  <c r="A241" i="3"/>
  <c r="C241" i="3"/>
  <c r="F241" i="3" l="1"/>
  <c r="D241" i="3" l="1"/>
  <c r="E241" i="3" s="1"/>
  <c r="B242" i="3" l="1"/>
  <c r="A242" i="3" l="1"/>
  <c r="C242" i="3"/>
  <c r="F242" i="3" l="1"/>
  <c r="D242" i="3" l="1"/>
  <c r="E242" i="3" s="1"/>
  <c r="B243" i="3" l="1"/>
  <c r="A243" i="3" l="1"/>
  <c r="C243" i="3"/>
  <c r="F243" i="3" l="1"/>
  <c r="D243" i="3" s="1"/>
  <c r="B244" i="3" s="1"/>
  <c r="E243" i="3" l="1"/>
  <c r="A244" i="3"/>
  <c r="C244" i="3"/>
  <c r="F244" i="3" l="1"/>
  <c r="D244" i="3" s="1"/>
  <c r="B245" i="3" s="1"/>
  <c r="E244" i="3" l="1"/>
  <c r="A245" i="3"/>
  <c r="F245" i="3" s="1"/>
  <c r="C245" i="3"/>
  <c r="D245" i="3" l="1"/>
  <c r="B246" i="3" s="1"/>
  <c r="E245" i="3" l="1"/>
  <c r="A246" i="3"/>
  <c r="C246" i="3"/>
  <c r="F246" i="3" l="1"/>
  <c r="D246" i="3" s="1"/>
  <c r="B247" i="3" s="1"/>
  <c r="E246" i="3" l="1"/>
  <c r="A247" i="3"/>
  <c r="C247" i="3"/>
  <c r="F247" i="3" l="1"/>
  <c r="D247" i="3" s="1"/>
  <c r="B248" i="3" s="1"/>
  <c r="E247" i="3" l="1"/>
  <c r="A248" i="3"/>
  <c r="C248" i="3"/>
  <c r="F248" i="3" l="1"/>
  <c r="D248" i="3" s="1"/>
  <c r="B249" i="3" s="1"/>
  <c r="E248" i="3" l="1"/>
  <c r="A249" i="3"/>
  <c r="C249" i="3"/>
  <c r="F249" i="3" l="1"/>
  <c r="D249" i="3" l="1"/>
  <c r="E249" i="3" s="1"/>
  <c r="B250" i="3" l="1"/>
  <c r="A250" i="3" s="1"/>
  <c r="C250" i="3" l="1"/>
  <c r="F250" i="3"/>
  <c r="D250" i="3" l="1"/>
  <c r="E250" i="3" s="1"/>
  <c r="B251" i="3" l="1"/>
  <c r="A251" i="3" l="1"/>
  <c r="C251" i="3"/>
  <c r="F251" i="3" l="1"/>
  <c r="D251" i="3" s="1"/>
  <c r="B252" i="3" s="1"/>
  <c r="E251" i="3" l="1"/>
  <c r="A252" i="3"/>
  <c r="C252" i="3"/>
  <c r="F252" i="3" l="1"/>
  <c r="D252" i="3" s="1"/>
  <c r="B253" i="3" s="1"/>
  <c r="E252" i="3" l="1"/>
  <c r="A253" i="3"/>
  <c r="C253" i="3"/>
  <c r="F253" i="3" l="1"/>
  <c r="D253" i="3" s="1"/>
  <c r="B254" i="3" s="1"/>
  <c r="E253" i="3" l="1"/>
  <c r="A254" i="3"/>
  <c r="C254" i="3"/>
  <c r="F254" i="3" l="1"/>
  <c r="D254" i="3" l="1"/>
  <c r="E254" i="3" s="1"/>
  <c r="B255" i="3" l="1"/>
  <c r="A255" i="3" l="1"/>
  <c r="C255" i="3"/>
  <c r="F255" i="3" l="1"/>
  <c r="D255" i="3" l="1"/>
  <c r="E255" i="3" s="1"/>
  <c r="B256" i="3" l="1"/>
  <c r="A256" i="3" l="1"/>
  <c r="C256" i="3"/>
  <c r="F256" i="3" l="1"/>
  <c r="D256" i="3" l="1"/>
  <c r="E256" i="3" s="1"/>
  <c r="B257" i="3" l="1"/>
  <c r="A257" i="3" l="1"/>
  <c r="C257" i="3"/>
  <c r="F257" i="3" l="1"/>
  <c r="D257" i="3" s="1"/>
  <c r="B258" i="3" s="1"/>
  <c r="E257" i="3" l="1"/>
  <c r="A258" i="3"/>
  <c r="C258" i="3"/>
  <c r="F258" i="3" l="1"/>
  <c r="D258" i="3" l="1"/>
  <c r="E258" i="3" s="1"/>
  <c r="B259" i="3" l="1"/>
  <c r="A259" i="3" l="1"/>
  <c r="C259" i="3"/>
  <c r="F259" i="3" l="1"/>
  <c r="D259" i="3" l="1"/>
  <c r="E259" i="3" s="1"/>
  <c r="B260" i="3" l="1"/>
  <c r="A260" i="3" l="1"/>
  <c r="C260" i="3"/>
  <c r="F260" i="3" l="1"/>
  <c r="D260" i="3" s="1"/>
  <c r="B261" i="3" s="1"/>
  <c r="E260" i="3" l="1"/>
  <c r="A261" i="3"/>
  <c r="C261" i="3"/>
  <c r="F261" i="3" l="1"/>
  <c r="D261" i="3" l="1"/>
  <c r="E261" i="3" s="1"/>
  <c r="B262" i="3" l="1"/>
  <c r="A262" i="3" l="1"/>
  <c r="C262" i="3"/>
  <c r="F262" i="3" l="1"/>
  <c r="D262" i="3" s="1"/>
  <c r="B263" i="3" s="1"/>
  <c r="E262" i="3" l="1"/>
  <c r="A263" i="3"/>
  <c r="C263" i="3"/>
  <c r="F263" i="3" l="1"/>
  <c r="D263" i="3" l="1"/>
  <c r="E263" i="3" s="1"/>
  <c r="B264" i="3" l="1"/>
  <c r="A264" i="3" l="1"/>
  <c r="C264" i="3"/>
  <c r="F264" i="3" l="1"/>
  <c r="D264" i="3" s="1"/>
  <c r="B265" i="3" s="1"/>
  <c r="E264" i="3" l="1"/>
  <c r="A265" i="3"/>
  <c r="C265" i="3"/>
  <c r="F265" i="3" l="1"/>
  <c r="D265" i="3" s="1"/>
  <c r="B266" i="3" s="1"/>
  <c r="E265" i="3" l="1"/>
  <c r="A266" i="3"/>
  <c r="C266" i="3"/>
  <c r="F266" i="3" l="1"/>
  <c r="D266" i="3" l="1"/>
  <c r="E266" i="3" s="1"/>
  <c r="B267" i="3" l="1"/>
  <c r="A267" i="3" l="1"/>
  <c r="C267" i="3"/>
  <c r="F267" i="3" l="1"/>
  <c r="D267" i="3" s="1"/>
  <c r="B268" i="3" s="1"/>
  <c r="E267" i="3" l="1"/>
  <c r="A268" i="3"/>
  <c r="C268" i="3"/>
  <c r="F268" i="3" l="1"/>
  <c r="D268" i="3" l="1"/>
  <c r="E268" i="3" s="1"/>
  <c r="B269" i="3" l="1"/>
  <c r="A269" i="3" l="1"/>
  <c r="C269" i="3"/>
  <c r="F269" i="3" l="1"/>
  <c r="D269" i="3" s="1"/>
  <c r="B270" i="3" s="1"/>
  <c r="E269" i="3" l="1"/>
  <c r="A270" i="3"/>
  <c r="C270" i="3"/>
  <c r="F270" i="3" l="1"/>
  <c r="D270" i="3" l="1"/>
  <c r="E270" i="3" s="1"/>
  <c r="B271" i="3" l="1"/>
  <c r="A271" i="3" l="1"/>
  <c r="C271" i="3"/>
  <c r="F271" i="3" l="1"/>
  <c r="D271" i="3" s="1"/>
  <c r="B272" i="3" s="1"/>
  <c r="E271" i="3" l="1"/>
  <c r="A272" i="3"/>
  <c r="C272" i="3"/>
  <c r="F272" i="3" l="1"/>
  <c r="D272" i="3" l="1"/>
  <c r="E272" i="3" s="1"/>
  <c r="B273" i="3" l="1"/>
  <c r="C273" i="3" s="1"/>
  <c r="A273" i="3" l="1"/>
  <c r="F273" i="3" s="1"/>
  <c r="D273" i="3" l="1"/>
  <c r="E273" i="3" s="1"/>
  <c r="B274" i="3" l="1"/>
  <c r="A274" i="3" l="1"/>
  <c r="C274" i="3"/>
  <c r="F274" i="3" l="1"/>
  <c r="D274" i="3" s="1"/>
  <c r="B275" i="3" s="1"/>
  <c r="A275" i="3" l="1"/>
  <c r="C275" i="3"/>
  <c r="E274" i="3"/>
  <c r="F275" i="3" l="1"/>
  <c r="D275" i="3" s="1"/>
  <c r="B276" i="3" s="1"/>
  <c r="E275" i="3" l="1"/>
  <c r="A276" i="3"/>
  <c r="C276" i="3"/>
  <c r="F276" i="3" l="1"/>
  <c r="D276" i="3" s="1"/>
  <c r="B277" i="3" s="1"/>
  <c r="E276" i="3" l="1"/>
  <c r="A277" i="3"/>
  <c r="C277" i="3"/>
  <c r="F277" i="3" l="1"/>
  <c r="D277" i="3" s="1"/>
  <c r="B278" i="3" s="1"/>
  <c r="E277" i="3" l="1"/>
  <c r="A278" i="3"/>
  <c r="C278" i="3"/>
  <c r="F278" i="3" l="1"/>
  <c r="D278" i="3" s="1"/>
  <c r="B279" i="3" s="1"/>
  <c r="E278" i="3" l="1"/>
  <c r="A279" i="3"/>
  <c r="C279" i="3"/>
  <c r="F279" i="3" l="1"/>
  <c r="D279" i="3" s="1"/>
  <c r="B280" i="3" s="1"/>
  <c r="E279" i="3" l="1"/>
  <c r="A280" i="3"/>
  <c r="C280" i="3"/>
  <c r="F280" i="3" l="1"/>
  <c r="D280" i="3" l="1"/>
  <c r="E280" i="3" s="1"/>
  <c r="B281" i="3" l="1"/>
  <c r="A281" i="3" l="1"/>
  <c r="C281" i="3"/>
  <c r="F281" i="3" l="1"/>
  <c r="D281" i="3" l="1"/>
  <c r="E281" i="3" s="1"/>
  <c r="B282" i="3" l="1"/>
  <c r="A282" i="3" l="1"/>
  <c r="C282" i="3"/>
  <c r="F282" i="3" l="1"/>
  <c r="D282" i="3" l="1"/>
  <c r="E282" i="3" s="1"/>
  <c r="B283" i="3" l="1"/>
  <c r="A283" i="3" l="1"/>
  <c r="C283" i="3"/>
  <c r="F283" i="3" l="1"/>
  <c r="D283" i="3" s="1"/>
  <c r="B284" i="3" s="1"/>
  <c r="E283" i="3" l="1"/>
  <c r="A284" i="3"/>
  <c r="C284" i="3"/>
  <c r="F284" i="3" l="1"/>
  <c r="D284" i="3" s="1"/>
  <c r="B285" i="3" s="1"/>
  <c r="E284" i="3" l="1"/>
  <c r="A285" i="3"/>
  <c r="C285" i="3"/>
  <c r="F285" i="3" l="1"/>
  <c r="D285" i="3" l="1"/>
  <c r="E285" i="3" s="1"/>
  <c r="B286" i="3" l="1"/>
  <c r="A286" i="3" l="1"/>
  <c r="C286" i="3"/>
  <c r="F286" i="3" l="1"/>
  <c r="D286" i="3" l="1"/>
  <c r="E286" i="3" s="1"/>
  <c r="B287" i="3" l="1"/>
  <c r="A287" i="3" l="1"/>
  <c r="C287" i="3"/>
  <c r="F287" i="3" l="1"/>
  <c r="D287" i="3" s="1"/>
  <c r="B288" i="3" s="1"/>
  <c r="E287" i="3" l="1"/>
  <c r="A288" i="3"/>
  <c r="C288" i="3"/>
  <c r="F288" i="3" l="1"/>
  <c r="D288" i="3" l="1"/>
  <c r="E288" i="3" s="1"/>
  <c r="B289" i="3" l="1"/>
  <c r="A289" i="3" s="1"/>
  <c r="C289" i="3" l="1"/>
  <c r="F289" i="3"/>
  <c r="D289" i="3" l="1"/>
  <c r="E289" i="3" s="1"/>
  <c r="B290" i="3" l="1"/>
  <c r="A290" i="3" l="1"/>
  <c r="C290" i="3"/>
  <c r="F290" i="3" l="1"/>
  <c r="D290" i="3" s="1"/>
  <c r="B291" i="3" s="1"/>
  <c r="E290" i="3" l="1"/>
  <c r="A291" i="3"/>
  <c r="C291" i="3"/>
  <c r="F291" i="3" l="1"/>
  <c r="D291" i="3" s="1"/>
  <c r="B292" i="3" s="1"/>
  <c r="E291" i="3" l="1"/>
  <c r="A292" i="3"/>
  <c r="C292" i="3"/>
  <c r="F292" i="3" l="1"/>
  <c r="D292" i="3" s="1"/>
  <c r="B293" i="3" s="1"/>
  <c r="E292" i="3" l="1"/>
  <c r="A293" i="3"/>
  <c r="C293" i="3"/>
  <c r="F293" i="3" l="1"/>
  <c r="D293" i="3" s="1"/>
  <c r="B294" i="3" s="1"/>
  <c r="E293" i="3" l="1"/>
  <c r="A294" i="3"/>
  <c r="C294" i="3"/>
  <c r="F294" i="3" l="1"/>
  <c r="D294" i="3" l="1"/>
  <c r="E294" i="3" s="1"/>
  <c r="B295" i="3" l="1"/>
  <c r="A295" i="3" l="1"/>
  <c r="C295" i="3"/>
  <c r="F295" i="3" l="1"/>
  <c r="D295" i="3" s="1"/>
  <c r="B296" i="3" s="1"/>
  <c r="E295" i="3" l="1"/>
  <c r="A296" i="3"/>
  <c r="C296" i="3"/>
  <c r="F296" i="3" l="1"/>
  <c r="D296" i="3" s="1"/>
  <c r="B297" i="3" s="1"/>
  <c r="E296" i="3" l="1"/>
  <c r="A297" i="3"/>
  <c r="C297" i="3"/>
  <c r="F297" i="3" l="1"/>
  <c r="D297" i="3" s="1"/>
  <c r="B298" i="3" s="1"/>
  <c r="E297" i="3" l="1"/>
  <c r="A298" i="3"/>
  <c r="C298" i="3"/>
  <c r="F298" i="3" l="1"/>
  <c r="D298" i="3" l="1"/>
  <c r="E298" i="3" s="1"/>
  <c r="B299" i="3" l="1"/>
  <c r="A299" i="3" l="1"/>
  <c r="C299" i="3"/>
  <c r="F299" i="3" l="1"/>
  <c r="D299" i="3" l="1"/>
  <c r="E299" i="3" s="1"/>
  <c r="B300" i="3" l="1"/>
  <c r="A300" i="3" l="1"/>
  <c r="C300" i="3"/>
  <c r="F300" i="3" l="1"/>
  <c r="D300" i="3" s="1"/>
  <c r="B301" i="3" s="1"/>
  <c r="E300" i="3" l="1"/>
  <c r="A301" i="3"/>
  <c r="C301" i="3"/>
  <c r="F301" i="3" l="1"/>
  <c r="D301" i="3" s="1"/>
  <c r="B302" i="3" s="1"/>
  <c r="E301" i="3" l="1"/>
  <c r="A302" i="3"/>
  <c r="C302" i="3"/>
  <c r="F302" i="3" l="1"/>
  <c r="D302" i="3" s="1"/>
  <c r="B303" i="3" s="1"/>
  <c r="E302" i="3" l="1"/>
  <c r="A303" i="3"/>
  <c r="C303" i="3"/>
  <c r="F303" i="3" l="1"/>
  <c r="D303" i="3" s="1"/>
  <c r="B304" i="3" s="1"/>
  <c r="E303" i="3" l="1"/>
  <c r="A304" i="3"/>
  <c r="C304" i="3"/>
  <c r="F304" i="3" l="1"/>
  <c r="D304" i="3" l="1"/>
  <c r="E304" i="3" s="1"/>
  <c r="B305" i="3" l="1"/>
  <c r="A305" i="3" l="1"/>
  <c r="C305" i="3"/>
  <c r="F305" i="3" l="1"/>
  <c r="D305" i="3" l="1"/>
  <c r="E305" i="3" s="1"/>
  <c r="B306" i="3" l="1"/>
  <c r="A306" i="3" l="1"/>
  <c r="C306" i="3"/>
  <c r="F306" i="3" l="1"/>
  <c r="D306" i="3" l="1"/>
  <c r="E306" i="3" s="1"/>
  <c r="B307" i="3" l="1"/>
  <c r="A307" i="3" l="1"/>
  <c r="C307" i="3"/>
  <c r="F307" i="3" l="1"/>
  <c r="D307" i="3" s="1"/>
  <c r="B308" i="3" s="1"/>
  <c r="E307" i="3" l="1"/>
  <c r="A308" i="3"/>
  <c r="C308" i="3"/>
  <c r="F308" i="3" l="1"/>
  <c r="D308" i="3" l="1"/>
  <c r="E308" i="3" s="1"/>
  <c r="B309" i="3" l="1"/>
  <c r="A309" i="3" l="1"/>
  <c r="C309" i="3"/>
  <c r="F309" i="3" l="1"/>
  <c r="D309" i="3" s="1"/>
  <c r="B310" i="3" s="1"/>
  <c r="E309" i="3" l="1"/>
  <c r="A310" i="3"/>
  <c r="C310" i="3"/>
  <c r="F310" i="3" l="1"/>
  <c r="D310" i="3" l="1"/>
  <c r="E310" i="3" s="1"/>
  <c r="B311" i="3" l="1"/>
  <c r="A311" i="3" l="1"/>
  <c r="C311" i="3"/>
  <c r="F311" i="3" l="1"/>
  <c r="D311" i="3" s="1"/>
  <c r="B312" i="3" s="1"/>
  <c r="E311" i="3" l="1"/>
  <c r="A312" i="3"/>
  <c r="C312" i="3"/>
  <c r="F312" i="3" l="1"/>
  <c r="D312" i="3" s="1"/>
  <c r="B313" i="3" s="1"/>
  <c r="E312" i="3" l="1"/>
  <c r="A313" i="3"/>
  <c r="C313" i="3"/>
  <c r="F313" i="3" l="1"/>
  <c r="D313" i="3" s="1"/>
  <c r="B314" i="3" s="1"/>
  <c r="E313" i="3" l="1"/>
  <c r="A314" i="3"/>
  <c r="C314" i="3"/>
  <c r="F314" i="3" l="1"/>
  <c r="D314" i="3" s="1"/>
  <c r="B315" i="3" s="1"/>
  <c r="E314" i="3" l="1"/>
  <c r="A315" i="3"/>
  <c r="F315" i="3" s="1"/>
  <c r="C315" i="3"/>
  <c r="D315" i="3" l="1"/>
  <c r="B316" i="3" s="1"/>
  <c r="A316" i="3" l="1"/>
  <c r="C316" i="3"/>
  <c r="E315" i="3"/>
  <c r="F316" i="3" l="1"/>
  <c r="D316" i="3" s="1"/>
  <c r="B317" i="3" s="1"/>
  <c r="E316" i="3" l="1"/>
  <c r="A317" i="3"/>
  <c r="C317" i="3"/>
  <c r="F317" i="3" l="1"/>
  <c r="D317" i="3" s="1"/>
  <c r="B318" i="3" s="1"/>
  <c r="E317" i="3" l="1"/>
  <c r="A318" i="3"/>
  <c r="C318" i="3"/>
  <c r="F318" i="3" l="1"/>
  <c r="D318" i="3" l="1"/>
  <c r="E318" i="3" s="1"/>
  <c r="B319" i="3" l="1"/>
  <c r="A319" i="3" l="1"/>
  <c r="C319" i="3"/>
  <c r="F319" i="3" l="1"/>
  <c r="D319" i="3" l="1"/>
  <c r="E319" i="3" s="1"/>
  <c r="B320" i="3" l="1"/>
  <c r="A320" i="3" l="1"/>
  <c r="C320" i="3"/>
  <c r="F320" i="3" l="1"/>
  <c r="D320" i="3" s="1"/>
  <c r="B321" i="3" s="1"/>
  <c r="E320" i="3" l="1"/>
  <c r="A321" i="3"/>
  <c r="C321" i="3"/>
  <c r="F321" i="3" l="1"/>
  <c r="D321" i="3" l="1"/>
  <c r="E321" i="3" s="1"/>
  <c r="B322" i="3" l="1"/>
  <c r="A322" i="3" l="1"/>
  <c r="C322" i="3"/>
  <c r="F322" i="3" l="1"/>
  <c r="D322" i="3" s="1"/>
  <c r="B323" i="3" s="1"/>
  <c r="E322" i="3" l="1"/>
  <c r="A323" i="3"/>
  <c r="C323" i="3"/>
  <c r="F323" i="3" l="1"/>
  <c r="D323" i="3" l="1"/>
  <c r="E323" i="3" s="1"/>
  <c r="B324" i="3" l="1"/>
  <c r="A324" i="3" l="1"/>
  <c r="C324" i="3"/>
  <c r="F324" i="3" l="1"/>
  <c r="D324" i="3" l="1"/>
  <c r="E324" i="3" s="1"/>
  <c r="B325" i="3" l="1"/>
  <c r="A325" i="3" l="1"/>
  <c r="C325" i="3"/>
  <c r="F325" i="3" l="1"/>
  <c r="D325" i="3" l="1"/>
  <c r="E325" i="3" s="1"/>
  <c r="B326" i="3" l="1"/>
  <c r="A326" i="3" l="1"/>
  <c r="C326" i="3"/>
  <c r="F326" i="3" l="1"/>
  <c r="D326" i="3" l="1"/>
  <c r="E326" i="3" s="1"/>
  <c r="B327" i="3" l="1"/>
  <c r="A327" i="3" l="1"/>
  <c r="C327" i="3"/>
  <c r="F327" i="3" l="1"/>
  <c r="D327" i="3" s="1"/>
  <c r="B328" i="3" s="1"/>
  <c r="E327" i="3" l="1"/>
  <c r="A328" i="3"/>
  <c r="C328" i="3"/>
  <c r="F328" i="3" l="1"/>
  <c r="D328" i="3" s="1"/>
  <c r="B329" i="3" s="1"/>
  <c r="E328" i="3" l="1"/>
  <c r="A329" i="3"/>
  <c r="C329" i="3"/>
  <c r="F329" i="3" l="1"/>
  <c r="D329" i="3" s="1"/>
  <c r="B330" i="3" s="1"/>
  <c r="E329" i="3" l="1"/>
  <c r="A330" i="3"/>
  <c r="C330" i="3"/>
  <c r="F330" i="3" l="1"/>
  <c r="D330" i="3" s="1"/>
  <c r="B331" i="3" s="1"/>
  <c r="E330" i="3" l="1"/>
  <c r="A331" i="3"/>
  <c r="C331" i="3"/>
  <c r="F331" i="3" l="1"/>
  <c r="D331" i="3" s="1"/>
  <c r="B332" i="3" s="1"/>
  <c r="E331" i="3" l="1"/>
  <c r="A332" i="3"/>
  <c r="C332" i="3"/>
  <c r="F332" i="3" l="1"/>
  <c r="D332" i="3" s="1"/>
  <c r="B333" i="3" s="1"/>
  <c r="E332" i="3" l="1"/>
  <c r="A333" i="3"/>
  <c r="C333" i="3"/>
  <c r="F333" i="3" l="1"/>
  <c r="D333" i="3" l="1"/>
  <c r="E333" i="3" s="1"/>
  <c r="B334" i="3" l="1"/>
  <c r="A334" i="3" l="1"/>
  <c r="C334" i="3"/>
  <c r="F334" i="3" l="1"/>
  <c r="D334" i="3" s="1"/>
  <c r="B335" i="3" s="1"/>
  <c r="E334" i="3" l="1"/>
  <c r="A335" i="3"/>
  <c r="C335" i="3"/>
  <c r="F335" i="3" l="1"/>
  <c r="D335" i="3" s="1"/>
  <c r="B336" i="3" s="1"/>
  <c r="A336" i="3" l="1"/>
  <c r="C336" i="3"/>
  <c r="E335" i="3"/>
  <c r="F336" i="3" l="1"/>
  <c r="D336" i="3" s="1"/>
  <c r="B337" i="3" s="1"/>
  <c r="E336" i="3" l="1"/>
  <c r="A337" i="3"/>
  <c r="C337" i="3"/>
  <c r="F337" i="3" l="1"/>
  <c r="D337" i="3" l="1"/>
  <c r="E337" i="3" s="1"/>
  <c r="B338" i="3" l="1"/>
  <c r="A338" i="3" l="1"/>
  <c r="C338" i="3"/>
  <c r="F338" i="3" l="1"/>
  <c r="D338" i="3" s="1"/>
  <c r="B339" i="3" s="1"/>
  <c r="E338" i="3" l="1"/>
  <c r="A339" i="3"/>
  <c r="C339" i="3"/>
  <c r="F339" i="3" l="1"/>
  <c r="D339" i="3" s="1"/>
  <c r="B340" i="3" s="1"/>
  <c r="E339" i="3" l="1"/>
  <c r="A340" i="3"/>
  <c r="C340" i="3"/>
  <c r="F340" i="3" l="1"/>
  <c r="D340" i="3" s="1"/>
  <c r="B341" i="3" s="1"/>
  <c r="E340" i="3" l="1"/>
  <c r="A341" i="3"/>
  <c r="C341" i="3"/>
  <c r="F341" i="3" l="1"/>
  <c r="D341" i="3" l="1"/>
  <c r="E341" i="3" s="1"/>
  <c r="B342" i="3" l="1"/>
  <c r="A342" i="3" l="1"/>
  <c r="C342" i="3"/>
  <c r="F342" i="3" l="1"/>
  <c r="D342" i="3" s="1"/>
  <c r="B343" i="3" s="1"/>
  <c r="E342" i="3" l="1"/>
  <c r="A343" i="3"/>
  <c r="C343" i="3"/>
  <c r="F343" i="3" l="1"/>
  <c r="D343" i="3" s="1"/>
  <c r="B344" i="3" s="1"/>
  <c r="E343" i="3" l="1"/>
  <c r="A344" i="3"/>
  <c r="C344" i="3"/>
  <c r="F344" i="3" l="1"/>
  <c r="D344" i="3" s="1"/>
  <c r="B345" i="3" s="1"/>
  <c r="E344" i="3" l="1"/>
  <c r="A345" i="3"/>
  <c r="C345" i="3"/>
  <c r="F345" i="3" l="1"/>
  <c r="D345" i="3" s="1"/>
  <c r="B346" i="3" s="1"/>
  <c r="E345" i="3" l="1"/>
  <c r="A346" i="3"/>
  <c r="C346" i="3"/>
  <c r="F346" i="3" l="1"/>
  <c r="D346" i="3" s="1"/>
  <c r="B347" i="3" s="1"/>
  <c r="E346" i="3" l="1"/>
  <c r="A347" i="3"/>
  <c r="C347" i="3"/>
  <c r="F347" i="3" l="1"/>
  <c r="D347" i="3" s="1"/>
  <c r="B348" i="3" s="1"/>
  <c r="E347" i="3" l="1"/>
  <c r="A348" i="3"/>
  <c r="C348" i="3"/>
  <c r="F348" i="3" l="1"/>
  <c r="D348" i="3" s="1"/>
  <c r="B349" i="3" s="1"/>
  <c r="E348" i="3" l="1"/>
  <c r="A349" i="3"/>
  <c r="C349" i="3"/>
  <c r="F349" i="3" l="1"/>
  <c r="D349" i="3" l="1"/>
  <c r="E349" i="3" s="1"/>
  <c r="B350" i="3" l="1"/>
  <c r="A350" i="3" l="1"/>
  <c r="C350" i="3"/>
  <c r="F350" i="3" l="1"/>
  <c r="D350" i="3" l="1"/>
  <c r="E350" i="3" s="1"/>
  <c r="B351" i="3" l="1"/>
  <c r="A351" i="3" l="1"/>
  <c r="C351" i="3"/>
  <c r="F351" i="3" l="1"/>
  <c r="D351" i="3" l="1"/>
  <c r="E351" i="3" s="1"/>
  <c r="B352" i="3" l="1"/>
  <c r="A352" i="3" l="1"/>
  <c r="C352" i="3"/>
  <c r="F352" i="3" l="1"/>
  <c r="D352" i="3" l="1"/>
  <c r="E352" i="3" s="1"/>
  <c r="B353" i="3" l="1"/>
  <c r="A353" i="3" l="1"/>
  <c r="C353" i="3"/>
  <c r="F353" i="3" l="1"/>
  <c r="D353" i="3" l="1"/>
  <c r="E353" i="3" s="1"/>
  <c r="B354" i="3" l="1"/>
  <c r="A354" i="3" l="1"/>
  <c r="C354" i="3"/>
  <c r="F354" i="3" l="1"/>
  <c r="D354" i="3" s="1"/>
  <c r="B355" i="3" s="1"/>
  <c r="A355" i="3" l="1"/>
  <c r="C355" i="3"/>
  <c r="E354" i="3"/>
  <c r="F355" i="3" l="1"/>
  <c r="D355" i="3" s="1"/>
  <c r="B356" i="3" s="1"/>
  <c r="E355" i="3" l="1"/>
  <c r="A356" i="3"/>
  <c r="C356" i="3"/>
  <c r="F356" i="3" l="1"/>
  <c r="D356" i="3" l="1"/>
  <c r="E356" i="3" s="1"/>
  <c r="B357" i="3" l="1"/>
  <c r="A357" i="3" l="1"/>
  <c r="C357" i="3"/>
  <c r="F357" i="3" l="1"/>
  <c r="D357" i="3" l="1"/>
  <c r="E357" i="3" s="1"/>
  <c r="B358" i="3" l="1"/>
  <c r="A358" i="3" l="1"/>
  <c r="C358" i="3"/>
  <c r="F358" i="3" l="1"/>
  <c r="D358" i="3" l="1"/>
  <c r="E358" i="3" s="1"/>
  <c r="B359" i="3" l="1"/>
  <c r="A359" i="3" l="1"/>
  <c r="C359" i="3"/>
  <c r="F359" i="3" l="1"/>
  <c r="D359" i="3" l="1"/>
  <c r="E359" i="3" s="1"/>
  <c r="B360" i="3" l="1"/>
  <c r="A360" i="3" l="1"/>
  <c r="C360" i="3"/>
  <c r="F360" i="3" l="1"/>
  <c r="D360" i="3" l="1"/>
  <c r="E360" i="3" s="1"/>
  <c r="B361" i="3" l="1"/>
  <c r="C361" i="3" l="1"/>
  <c r="A361" i="3"/>
  <c r="F361" i="3" l="1"/>
  <c r="D361" i="3" s="1"/>
  <c r="B362" i="3" s="1"/>
  <c r="E361" i="3" l="1"/>
  <c r="C362" i="3"/>
  <c r="A362" i="3"/>
  <c r="F362" i="3" l="1"/>
  <c r="D362" i="3" l="1"/>
  <c r="B363" i="3" l="1"/>
  <c r="C363" i="3" s="1"/>
  <c r="E362" i="3"/>
  <c r="A363" i="3" l="1"/>
  <c r="F363" i="3" s="1"/>
  <c r="D363" i="3" l="1"/>
  <c r="B364" i="3" l="1"/>
  <c r="C364" i="3" s="1"/>
  <c r="E363" i="3"/>
  <c r="A364" i="3" l="1"/>
  <c r="F364" i="3" s="1"/>
  <c r="D364" i="3" l="1"/>
  <c r="B365" i="3" l="1"/>
  <c r="C365" i="3" s="1"/>
  <c r="E364" i="3"/>
  <c r="A365" i="3" l="1"/>
  <c r="F365" i="3" s="1"/>
  <c r="D365" i="3" l="1"/>
  <c r="B366" i="3" l="1"/>
  <c r="C366" i="3" s="1"/>
  <c r="E365" i="3"/>
  <c r="A366" i="3" l="1"/>
  <c r="F366" i="3" s="1"/>
  <c r="D366" i="3" l="1"/>
  <c r="B367" i="3" l="1"/>
  <c r="C367" i="3" s="1"/>
  <c r="E366" i="3"/>
  <c r="A367" i="3" l="1"/>
  <c r="F367" i="3" s="1"/>
  <c r="D367" i="3" l="1"/>
  <c r="B368" i="3" l="1"/>
  <c r="C368" i="3" s="1"/>
  <c r="E367" i="3"/>
  <c r="A368" i="3" l="1"/>
  <c r="F368" i="3" s="1"/>
  <c r="D368" i="3" l="1"/>
  <c r="B369" i="3" l="1"/>
  <c r="A369" i="3" s="1"/>
  <c r="E368" i="3"/>
  <c r="C369" i="3" l="1"/>
  <c r="F369" i="3"/>
  <c r="D369" i="3" l="1"/>
  <c r="B370" i="3" l="1"/>
  <c r="C370" i="3" s="1"/>
  <c r="E369" i="3"/>
  <c r="A370" i="3" l="1"/>
  <c r="F370" i="3" s="1"/>
  <c r="D370" i="3" l="1"/>
  <c r="B371" i="3" l="1"/>
  <c r="A371" i="3" s="1"/>
  <c r="E370" i="3"/>
  <c r="C371" i="3" l="1"/>
  <c r="F371" i="3"/>
  <c r="D371" i="3" l="1"/>
  <c r="B372" i="3" l="1"/>
  <c r="C372" i="3" s="1"/>
  <c r="E371" i="3"/>
  <c r="A372" i="3" l="1"/>
  <c r="F372" i="3" s="1"/>
  <c r="D372" i="3" l="1"/>
  <c r="B373" i="3" l="1"/>
  <c r="C373" i="3" s="1"/>
  <c r="E372" i="3"/>
  <c r="A373" i="3" l="1"/>
  <c r="F373" i="3" s="1"/>
  <c r="D373" i="3" l="1"/>
  <c r="B374" i="3" l="1"/>
  <c r="C374" i="3" s="1"/>
  <c r="E373" i="3"/>
  <c r="A374" i="3" l="1"/>
  <c r="F374" i="3" s="1"/>
  <c r="D374" i="3" l="1"/>
  <c r="B375" i="3" l="1"/>
  <c r="C375" i="3" s="1"/>
  <c r="E374" i="3"/>
  <c r="A375" i="3" l="1"/>
  <c r="F375" i="3" s="1"/>
  <c r="D375" i="3" l="1"/>
  <c r="B376" i="3" l="1"/>
  <c r="C376" i="3" s="1"/>
  <c r="E375" i="3"/>
  <c r="A376" i="3" l="1"/>
  <c r="F376" i="3" s="1"/>
  <c r="D376" i="3" l="1"/>
  <c r="B377" i="3" l="1"/>
  <c r="C377" i="3" s="1"/>
  <c r="E376" i="3"/>
  <c r="A377" i="3" l="1"/>
  <c r="F377" i="3" s="1"/>
  <c r="D377" i="3" l="1"/>
  <c r="B378" i="3" l="1"/>
  <c r="C378" i="3" s="1"/>
  <c r="E377" i="3"/>
  <c r="A378" i="3" l="1"/>
  <c r="F378" i="3" s="1"/>
  <c r="D378" i="3" l="1"/>
  <c r="B379" i="3" l="1"/>
  <c r="A379" i="3" s="1"/>
  <c r="E378" i="3"/>
  <c r="C379" i="3" l="1"/>
  <c r="F379" i="3"/>
  <c r="D379" i="3" l="1"/>
  <c r="B380" i="3" l="1"/>
  <c r="C380" i="3" s="1"/>
  <c r="E379" i="3"/>
  <c r="A380" i="3" l="1"/>
  <c r="F380" i="3" s="1"/>
  <c r="D380" i="3" l="1"/>
  <c r="B381" i="3" l="1"/>
  <c r="A381" i="3" s="1"/>
  <c r="E380" i="3"/>
  <c r="C381" i="3" l="1"/>
  <c r="F381" i="3"/>
  <c r="D381" i="3" l="1"/>
  <c r="B382" i="3" l="1"/>
  <c r="C382" i="3" s="1"/>
  <c r="E381" i="3"/>
  <c r="A382" i="3" l="1"/>
  <c r="F382" i="3" s="1"/>
  <c r="D382" i="3" l="1"/>
  <c r="B383" i="3" l="1"/>
  <c r="C383" i="3" s="1"/>
  <c r="E382" i="3"/>
  <c r="A383" i="3" l="1"/>
  <c r="F383" i="3" s="1"/>
  <c r="D383" i="3" l="1"/>
  <c r="B384" i="3" l="1"/>
  <c r="A384" i="3" s="1"/>
  <c r="E383" i="3"/>
  <c r="C384" i="3" l="1"/>
  <c r="F384" i="3"/>
  <c r="D384" i="3" l="1"/>
  <c r="B385" i="3" l="1"/>
  <c r="C385" i="3" s="1"/>
  <c r="E384" i="3"/>
  <c r="A385" i="3" l="1"/>
  <c r="F385" i="3" s="1"/>
  <c r="D385" i="3" l="1"/>
  <c r="B386" i="3" l="1"/>
  <c r="A386" i="3" s="1"/>
  <c r="E385" i="3"/>
  <c r="C386" i="3" l="1"/>
  <c r="F386" i="3"/>
  <c r="D386" i="3" l="1"/>
  <c r="B387" i="3" l="1"/>
  <c r="A387" i="3" s="1"/>
  <c r="E386" i="3"/>
  <c r="C387" i="3" l="1"/>
  <c r="F387" i="3"/>
  <c r="D387" i="3" l="1"/>
  <c r="B388" i="3" l="1"/>
  <c r="C388" i="3" s="1"/>
  <c r="E387" i="3"/>
  <c r="A388" i="3" l="1"/>
  <c r="F388" i="3" s="1"/>
  <c r="D388" i="3" l="1"/>
  <c r="B389" i="3" l="1"/>
  <c r="C389" i="3" s="1"/>
  <c r="E388" i="3"/>
  <c r="A389" i="3" l="1"/>
  <c r="F389" i="3" s="1"/>
  <c r="D389" i="3" l="1"/>
  <c r="B390" i="3" l="1"/>
  <c r="C390" i="3" s="1"/>
  <c r="E389" i="3"/>
  <c r="A390" i="3" l="1"/>
  <c r="F390" i="3" s="1"/>
  <c r="D390" i="3" l="1"/>
  <c r="B391" i="3" l="1"/>
  <c r="C391" i="3" s="1"/>
  <c r="E390" i="3"/>
  <c r="A391" i="3" l="1"/>
  <c r="F391" i="3" s="1"/>
  <c r="D391" i="3" l="1"/>
  <c r="B392" i="3" l="1"/>
  <c r="C392" i="3" s="1"/>
  <c r="E391" i="3"/>
  <c r="A392" i="3" l="1"/>
  <c r="F392" i="3" s="1"/>
  <c r="D392" i="3" l="1"/>
  <c r="B393" i="3" l="1"/>
  <c r="A393" i="3" s="1"/>
  <c r="E392" i="3"/>
  <c r="C393" i="3" l="1"/>
  <c r="F393" i="3"/>
  <c r="D393" i="3" l="1"/>
  <c r="B394" i="3" l="1"/>
  <c r="A394" i="3" s="1"/>
  <c r="E393" i="3"/>
  <c r="C394" i="3" l="1"/>
  <c r="F394" i="3"/>
  <c r="D394" i="3" l="1"/>
  <c r="B395" i="3" l="1"/>
  <c r="C395" i="3" s="1"/>
  <c r="E394" i="3"/>
  <c r="A395" i="3" l="1"/>
  <c r="F395" i="3" s="1"/>
  <c r="D395" i="3" l="1"/>
  <c r="B396" i="3" l="1"/>
  <c r="C396" i="3" s="1"/>
  <c r="E395" i="3"/>
  <c r="A396" i="3" l="1"/>
  <c r="F396" i="3" s="1"/>
  <c r="D396" i="3" l="1"/>
  <c r="B397" i="3" l="1"/>
  <c r="C397" i="3" s="1"/>
  <c r="E396" i="3"/>
  <c r="A397" i="3" l="1"/>
  <c r="F397" i="3" s="1"/>
  <c r="D397" i="3" l="1"/>
  <c r="B398" i="3" l="1"/>
  <c r="A398" i="3" s="1"/>
  <c r="E397" i="3"/>
  <c r="C398" i="3" l="1"/>
  <c r="F398" i="3"/>
  <c r="D398" i="3" l="1"/>
  <c r="B399" i="3" l="1"/>
  <c r="C399" i="3" s="1"/>
  <c r="E398" i="3"/>
  <c r="A399" i="3" l="1"/>
  <c r="F399" i="3" s="1"/>
  <c r="D399" i="3" l="1"/>
  <c r="B400" i="3" l="1"/>
  <c r="C400" i="3" s="1"/>
  <c r="E399" i="3"/>
  <c r="A400" i="3" l="1"/>
  <c r="F400" i="3" s="1"/>
  <c r="D400" i="3" l="1"/>
  <c r="B401" i="3" l="1"/>
  <c r="C401" i="3" s="1"/>
  <c r="E400" i="3"/>
  <c r="A401" i="3" l="1"/>
  <c r="F401" i="3" s="1"/>
  <c r="D401" i="3" l="1"/>
  <c r="B402" i="3" l="1"/>
  <c r="A402" i="3" s="1"/>
  <c r="E401" i="3"/>
  <c r="C402" i="3" l="1"/>
  <c r="F402" i="3"/>
  <c r="D402" i="3" l="1"/>
  <c r="B403" i="3" l="1"/>
  <c r="C403" i="3" s="1"/>
  <c r="E402" i="3"/>
  <c r="A403" i="3" l="1"/>
  <c r="F403" i="3" s="1"/>
  <c r="D403" i="3" l="1"/>
  <c r="B404" i="3" l="1"/>
  <c r="A404" i="3" s="1"/>
  <c r="E403" i="3"/>
  <c r="C404" i="3" l="1"/>
  <c r="F404" i="3"/>
  <c r="D404" i="3" l="1"/>
  <c r="B405" i="3" l="1"/>
  <c r="A405" i="3" s="1"/>
  <c r="E404" i="3"/>
  <c r="C405" i="3" l="1"/>
  <c r="F405" i="3"/>
  <c r="D405" i="3" l="1"/>
  <c r="B406" i="3" l="1"/>
  <c r="C406" i="3" s="1"/>
  <c r="E405" i="3"/>
  <c r="A406" i="3" l="1"/>
  <c r="F406" i="3" s="1"/>
  <c r="D406" i="3" l="1"/>
  <c r="B407" i="3" l="1"/>
  <c r="A407" i="3" s="1"/>
  <c r="E406" i="3"/>
  <c r="C407" i="3" l="1"/>
  <c r="F407" i="3"/>
  <c r="D407" i="3" l="1"/>
  <c r="B408" i="3" l="1"/>
  <c r="A408" i="3" s="1"/>
  <c r="E407" i="3"/>
  <c r="C408" i="3" l="1"/>
  <c r="F408" i="3"/>
  <c r="D408" i="3" l="1"/>
  <c r="B409" i="3" l="1"/>
  <c r="C409" i="3" s="1"/>
  <c r="E408" i="3"/>
  <c r="A409" i="3" l="1"/>
  <c r="F409" i="3" s="1"/>
  <c r="D409" i="3" l="1"/>
  <c r="B410" i="3" l="1"/>
  <c r="C410" i="3" s="1"/>
  <c r="E409" i="3"/>
  <c r="A410" i="3" l="1"/>
  <c r="F410" i="3" s="1"/>
  <c r="D410" i="3" l="1"/>
  <c r="B411" i="3" l="1"/>
  <c r="A411" i="3" s="1"/>
  <c r="E410" i="3"/>
  <c r="C411" i="3" l="1"/>
  <c r="F411" i="3"/>
  <c r="D411" i="3" l="1"/>
  <c r="B412" i="3" l="1"/>
  <c r="C412" i="3" s="1"/>
  <c r="E411" i="3"/>
  <c r="A412" i="3" l="1"/>
  <c r="F412" i="3" s="1"/>
  <c r="D412" i="3" l="1"/>
  <c r="B413" i="3" l="1"/>
  <c r="C413" i="3" s="1"/>
  <c r="E412" i="3"/>
  <c r="A413" i="3" l="1"/>
  <c r="F413" i="3" s="1"/>
  <c r="D413" i="3" l="1"/>
  <c r="B414" i="3" l="1"/>
  <c r="A414" i="3" s="1"/>
  <c r="E413" i="3"/>
  <c r="C414" i="3" l="1"/>
  <c r="F414" i="3"/>
  <c r="D414" i="3" l="1"/>
  <c r="B415" i="3" l="1"/>
  <c r="A415" i="3" s="1"/>
  <c r="E414" i="3"/>
  <c r="C415" i="3" l="1"/>
  <c r="F415" i="3"/>
  <c r="D415" i="3" l="1"/>
  <c r="B416" i="3" l="1"/>
  <c r="C416" i="3" s="1"/>
  <c r="E415" i="3"/>
  <c r="A416" i="3" l="1"/>
  <c r="F416" i="3" s="1"/>
  <c r="D416" i="3" l="1"/>
  <c r="B417" i="3" l="1"/>
  <c r="C417" i="3" s="1"/>
  <c r="E416" i="3"/>
  <c r="A417" i="3" l="1"/>
  <c r="F417" i="3" s="1"/>
  <c r="D417" i="3" l="1"/>
  <c r="B418" i="3" l="1"/>
  <c r="C418" i="3" s="1"/>
  <c r="E417" i="3"/>
  <c r="A418" i="3" l="1"/>
  <c r="F418" i="3" s="1"/>
  <c r="D418" i="3" l="1"/>
  <c r="B419" i="3" l="1"/>
  <c r="C419" i="3" s="1"/>
  <c r="E418" i="3"/>
  <c r="A419" i="3" l="1"/>
  <c r="F419" i="3" s="1"/>
  <c r="D419" i="3" l="1"/>
  <c r="B420" i="3" l="1"/>
  <c r="A420" i="3" s="1"/>
  <c r="E419" i="3"/>
  <c r="C420" i="3" l="1"/>
  <c r="F420" i="3"/>
  <c r="D420" i="3" l="1"/>
  <c r="B421" i="3" l="1"/>
  <c r="C421" i="3" s="1"/>
  <c r="E420" i="3"/>
  <c r="A421" i="3" l="1"/>
  <c r="F421" i="3" s="1"/>
  <c r="D421" i="3" l="1"/>
  <c r="B422" i="3" l="1"/>
  <c r="C422" i="3" s="1"/>
  <c r="E421" i="3"/>
  <c r="A422" i="3" l="1"/>
  <c r="F422" i="3" s="1"/>
  <c r="D422" i="3" l="1"/>
  <c r="B423" i="3" l="1"/>
  <c r="C423" i="3" s="1"/>
  <c r="E422" i="3"/>
  <c r="A423" i="3" l="1"/>
  <c r="F423" i="3" s="1"/>
  <c r="D423" i="3" l="1"/>
  <c r="B424" i="3" l="1"/>
  <c r="A424" i="3" s="1"/>
  <c r="E423" i="3"/>
  <c r="C424" i="3" l="1"/>
  <c r="F424" i="3"/>
  <c r="D424" i="3" l="1"/>
  <c r="B425" i="3" l="1"/>
  <c r="C425" i="3" s="1"/>
  <c r="E424" i="3"/>
  <c r="A425" i="3" l="1"/>
  <c r="F425" i="3" s="1"/>
  <c r="D425" i="3" l="1"/>
  <c r="B426" i="3" l="1"/>
  <c r="A426" i="3" s="1"/>
  <c r="E425" i="3"/>
  <c r="C426" i="3" l="1"/>
  <c r="F426" i="3"/>
  <c r="D426" i="3" l="1"/>
  <c r="B427" i="3" l="1"/>
  <c r="C427" i="3" s="1"/>
  <c r="E426" i="3"/>
  <c r="A427" i="3" l="1"/>
  <c r="F427" i="3" s="1"/>
  <c r="D427" i="3" l="1"/>
  <c r="B428" i="3" l="1"/>
  <c r="A428" i="3" s="1"/>
  <c r="E427" i="3"/>
  <c r="C428" i="3" l="1"/>
  <c r="F428" i="3"/>
  <c r="D428" i="3" l="1"/>
  <c r="B429" i="3" l="1"/>
  <c r="A429" i="3" s="1"/>
  <c r="E428" i="3"/>
  <c r="C429" i="3" l="1"/>
  <c r="F429" i="3"/>
  <c r="D429" i="3" l="1"/>
  <c r="B430" i="3" l="1"/>
  <c r="C430" i="3" s="1"/>
  <c r="E429" i="3"/>
  <c r="A430" i="3" l="1"/>
  <c r="F430" i="3" s="1"/>
  <c r="D430" i="3" l="1"/>
  <c r="B431" i="3" l="1"/>
  <c r="A431" i="3" s="1"/>
  <c r="E430" i="3"/>
  <c r="C431" i="3" l="1"/>
  <c r="F431" i="3"/>
  <c r="D431" i="3" l="1"/>
  <c r="B432" i="3" l="1"/>
  <c r="C432" i="3" s="1"/>
  <c r="E431" i="3"/>
  <c r="A432" i="3" l="1"/>
  <c r="F432" i="3" s="1"/>
  <c r="D432" i="3" l="1"/>
  <c r="B433" i="3" l="1"/>
  <c r="C433" i="3" s="1"/>
  <c r="E432" i="3"/>
  <c r="A433" i="3" l="1"/>
  <c r="F433" i="3" s="1"/>
  <c r="D433" i="3" l="1"/>
  <c r="B434" i="3" l="1"/>
  <c r="A434" i="3" s="1"/>
  <c r="E433" i="3"/>
  <c r="C434" i="3" l="1"/>
  <c r="F434" i="3"/>
  <c r="D434" i="3" l="1"/>
  <c r="B435" i="3" l="1"/>
  <c r="C435" i="3" s="1"/>
  <c r="E434" i="3"/>
  <c r="A435" i="3" l="1"/>
  <c r="F435" i="3" s="1"/>
  <c r="D435" i="3" l="1"/>
  <c r="B436" i="3" l="1"/>
  <c r="C436" i="3" s="1"/>
  <c r="E435" i="3"/>
  <c r="A436" i="3" l="1"/>
  <c r="F436" i="3" s="1"/>
  <c r="D436" i="3" l="1"/>
  <c r="B437" i="3" l="1"/>
  <c r="A437" i="3" s="1"/>
  <c r="E436" i="3"/>
  <c r="C437" i="3" l="1"/>
  <c r="F437" i="3"/>
  <c r="D437" i="3" l="1"/>
  <c r="B438" i="3" l="1"/>
  <c r="A438" i="3" s="1"/>
  <c r="E437" i="3"/>
  <c r="C438" i="3" l="1"/>
  <c r="F438" i="3"/>
  <c r="D438" i="3" l="1"/>
  <c r="B439" i="3" l="1"/>
  <c r="C439" i="3" s="1"/>
  <c r="E438" i="3"/>
  <c r="A439" i="3" l="1"/>
  <c r="F439" i="3" s="1"/>
  <c r="D439" i="3" l="1"/>
  <c r="B440" i="3" l="1"/>
  <c r="C440" i="3" s="1"/>
  <c r="E439" i="3"/>
  <c r="A440" i="3" l="1"/>
  <c r="F440" i="3" s="1"/>
  <c r="D440" i="3" l="1"/>
  <c r="B441" i="3" l="1"/>
  <c r="A441" i="3" s="1"/>
  <c r="E440" i="3"/>
  <c r="C441" i="3" l="1"/>
  <c r="F441" i="3"/>
  <c r="D441" i="3" l="1"/>
  <c r="B442" i="3" l="1"/>
  <c r="A442" i="3" s="1"/>
  <c r="E441" i="3"/>
  <c r="C442" i="3" l="1"/>
  <c r="F442" i="3"/>
  <c r="D442" i="3" l="1"/>
  <c r="B443" i="3" l="1"/>
  <c r="A443" i="3" s="1"/>
  <c r="E442" i="3"/>
  <c r="C443" i="3" l="1"/>
  <c r="F443" i="3"/>
  <c r="D443" i="3" l="1"/>
  <c r="B444" i="3" l="1"/>
  <c r="A444" i="3" s="1"/>
  <c r="E443" i="3"/>
  <c r="C444" i="3" l="1"/>
  <c r="F444" i="3"/>
  <c r="D444" i="3" l="1"/>
  <c r="B445" i="3" l="1"/>
  <c r="C445" i="3" s="1"/>
  <c r="E444" i="3"/>
  <c r="A445" i="3" l="1"/>
  <c r="F445" i="3" s="1"/>
  <c r="D445" i="3" l="1"/>
  <c r="B446" i="3" l="1"/>
  <c r="A446" i="3" s="1"/>
  <c r="E445" i="3"/>
  <c r="C446" i="3" l="1"/>
  <c r="F446" i="3"/>
  <c r="D446" i="3" l="1"/>
  <c r="B447" i="3" l="1"/>
  <c r="A447" i="3" s="1"/>
  <c r="E446" i="3"/>
  <c r="C447" i="3" l="1"/>
  <c r="F447" i="3"/>
  <c r="D447" i="3" l="1"/>
  <c r="B448" i="3" l="1"/>
  <c r="A448" i="3" s="1"/>
  <c r="E447" i="3"/>
  <c r="C448" i="3" l="1"/>
  <c r="F448" i="3"/>
  <c r="D448" i="3" l="1"/>
  <c r="B449" i="3" l="1"/>
  <c r="A449" i="3" s="1"/>
  <c r="E448" i="3"/>
  <c r="C449" i="3" l="1"/>
  <c r="F449" i="3"/>
  <c r="D449" i="3" l="1"/>
  <c r="B450" i="3" l="1"/>
  <c r="A450" i="3" s="1"/>
  <c r="E449" i="3"/>
  <c r="C450" i="3" l="1"/>
  <c r="F450" i="3"/>
  <c r="D450" i="3" l="1"/>
  <c r="B451" i="3" l="1"/>
  <c r="C451" i="3" s="1"/>
  <c r="E450" i="3"/>
  <c r="A451" i="3" l="1"/>
  <c r="F451" i="3" s="1"/>
  <c r="D451" i="3" l="1"/>
  <c r="B452" i="3" l="1"/>
  <c r="C452" i="3" s="1"/>
  <c r="E451" i="3"/>
  <c r="A452" i="3" l="1"/>
  <c r="F452" i="3" s="1"/>
  <c r="D452" i="3" l="1"/>
  <c r="B453" i="3" l="1"/>
  <c r="C453" i="3" s="1"/>
  <c r="E452" i="3"/>
  <c r="A453" i="3" l="1"/>
  <c r="F453" i="3" s="1"/>
  <c r="D453" i="3" l="1"/>
  <c r="B454" i="3" l="1"/>
  <c r="C454" i="3" s="1"/>
  <c r="E453" i="3"/>
  <c r="A454" i="3" l="1"/>
  <c r="F454" i="3" s="1"/>
  <c r="D454" i="3" l="1"/>
  <c r="B455" i="3" l="1"/>
  <c r="C455" i="3" s="1"/>
  <c r="E454" i="3"/>
  <c r="A455" i="3" l="1"/>
  <c r="F455" i="3" s="1"/>
  <c r="D455" i="3" l="1"/>
  <c r="B456" i="3" l="1"/>
  <c r="A456" i="3" s="1"/>
  <c r="E455" i="3"/>
  <c r="C456" i="3" l="1"/>
  <c r="F456" i="3"/>
  <c r="D456" i="3" l="1"/>
  <c r="B457" i="3" l="1"/>
  <c r="C457" i="3" s="1"/>
  <c r="E456" i="3"/>
  <c r="A457" i="3" l="1"/>
  <c r="F457" i="3" s="1"/>
  <c r="D457" i="3" l="1"/>
  <c r="B458" i="3" l="1"/>
  <c r="C458" i="3" s="1"/>
  <c r="E457" i="3"/>
  <c r="A458" i="3" l="1"/>
  <c r="F458" i="3" s="1"/>
  <c r="D458" i="3" l="1"/>
  <c r="B459" i="3" l="1"/>
  <c r="C459" i="3" s="1"/>
  <c r="E458" i="3"/>
  <c r="A459" i="3" l="1"/>
  <c r="F459" i="3" s="1"/>
  <c r="D459" i="3" l="1"/>
  <c r="B460" i="3" l="1"/>
  <c r="C460" i="3" s="1"/>
  <c r="E459" i="3"/>
  <c r="A460" i="3" l="1"/>
  <c r="F460" i="3" s="1"/>
  <c r="D460" i="3" l="1"/>
  <c r="B461" i="3" l="1"/>
  <c r="C461" i="3" s="1"/>
  <c r="E460" i="3"/>
  <c r="A461" i="3" l="1"/>
  <c r="F461" i="3" s="1"/>
  <c r="D461" i="3" l="1"/>
  <c r="B462" i="3" l="1"/>
  <c r="A462" i="3" s="1"/>
  <c r="E461" i="3"/>
  <c r="C462" i="3" l="1"/>
  <c r="F462" i="3"/>
  <c r="D462" i="3" l="1"/>
  <c r="B463" i="3" l="1"/>
  <c r="A463" i="3" s="1"/>
  <c r="E462" i="3"/>
  <c r="C463" i="3" l="1"/>
  <c r="F463" i="3"/>
  <c r="D463" i="3" l="1"/>
  <c r="B464" i="3" l="1"/>
  <c r="A464" i="3" s="1"/>
  <c r="E463" i="3"/>
  <c r="C464" i="3" l="1"/>
  <c r="F464" i="3"/>
  <c r="D464" i="3" l="1"/>
  <c r="B465" i="3" l="1"/>
  <c r="C465" i="3" s="1"/>
  <c r="E464" i="3"/>
  <c r="A465" i="3" l="1"/>
  <c r="F465" i="3" s="1"/>
  <c r="D465" i="3" l="1"/>
  <c r="B466" i="3" l="1"/>
  <c r="A466" i="3" s="1"/>
  <c r="E465" i="3"/>
  <c r="C466" i="3" l="1"/>
  <c r="F466" i="3"/>
  <c r="D466" i="3" l="1"/>
  <c r="B467" i="3" l="1"/>
  <c r="A467" i="3" s="1"/>
  <c r="E466" i="3"/>
  <c r="C467" i="3" l="1"/>
  <c r="F467" i="3"/>
  <c r="D467" i="3" l="1"/>
  <c r="B468" i="3" l="1"/>
  <c r="C468" i="3" s="1"/>
  <c r="E467" i="3"/>
  <c r="A468" i="3" l="1"/>
  <c r="F468" i="3" s="1"/>
  <c r="D468" i="3" l="1"/>
  <c r="B469" i="3" l="1"/>
  <c r="C469" i="3" s="1"/>
  <c r="E468" i="3"/>
  <c r="A469" i="3" l="1"/>
  <c r="F469" i="3" s="1"/>
  <c r="D469" i="3" l="1"/>
  <c r="B470" i="3" l="1"/>
  <c r="C470" i="3" s="1"/>
  <c r="E469" i="3"/>
  <c r="A470" i="3" l="1"/>
  <c r="F470" i="3" s="1"/>
  <c r="D470" i="3" l="1"/>
  <c r="B471" i="3" l="1"/>
  <c r="A471" i="3" s="1"/>
  <c r="E470" i="3"/>
  <c r="C471" i="3" l="1"/>
  <c r="F471" i="3"/>
  <c r="D471" i="3" l="1"/>
  <c r="B472" i="3" l="1"/>
  <c r="C472" i="3" s="1"/>
  <c r="E471" i="3"/>
  <c r="A472" i="3" l="1"/>
  <c r="F472" i="3" s="1"/>
  <c r="D472" i="3" l="1"/>
  <c r="B473" i="3" l="1"/>
  <c r="A473" i="3" s="1"/>
  <c r="E472" i="3"/>
  <c r="C473" i="3" l="1"/>
  <c r="F473" i="3"/>
  <c r="D473" i="3" l="1"/>
  <c r="B474" i="3" l="1"/>
  <c r="C474" i="3" s="1"/>
  <c r="E473" i="3"/>
  <c r="A474" i="3" l="1"/>
  <c r="F474" i="3" s="1"/>
  <c r="D474" i="3" l="1"/>
  <c r="B475" i="3" l="1"/>
  <c r="C475" i="3" s="1"/>
  <c r="E474" i="3"/>
  <c r="A475" i="3" l="1"/>
  <c r="F475" i="3" s="1"/>
  <c r="D475" i="3" l="1"/>
  <c r="B476" i="3" l="1"/>
  <c r="A476" i="3" s="1"/>
  <c r="E475" i="3"/>
  <c r="C476" i="3" l="1"/>
  <c r="F476" i="3"/>
  <c r="D476" i="3" l="1"/>
  <c r="B477" i="3" l="1"/>
  <c r="C477" i="3" s="1"/>
  <c r="E476" i="3"/>
  <c r="A477" i="3" l="1"/>
  <c r="F477" i="3" s="1"/>
  <c r="D477" i="3" l="1"/>
  <c r="B478" i="3" l="1"/>
  <c r="A478" i="3" s="1"/>
  <c r="E477" i="3"/>
  <c r="C478" i="3" l="1"/>
  <c r="F478" i="3"/>
  <c r="D478" i="3" l="1"/>
  <c r="B479" i="3" l="1"/>
  <c r="C479" i="3" s="1"/>
  <c r="E478" i="3"/>
  <c r="A479" i="3" l="1"/>
  <c r="F479" i="3" s="1"/>
  <c r="D479" i="3" l="1"/>
  <c r="B480" i="3" l="1"/>
  <c r="A480" i="3" s="1"/>
  <c r="E479" i="3"/>
  <c r="C480" i="3" l="1"/>
  <c r="F480" i="3"/>
  <c r="D480" i="3" l="1"/>
  <c r="B481" i="3" l="1"/>
  <c r="C481" i="3" s="1"/>
  <c r="E480" i="3"/>
  <c r="A481" i="3" l="1"/>
  <c r="F481" i="3" s="1"/>
  <c r="D481" i="3" l="1"/>
  <c r="B482" i="3" l="1"/>
  <c r="A482" i="3" s="1"/>
  <c r="E481" i="3"/>
  <c r="C482" i="3" l="1"/>
  <c r="F482" i="3"/>
  <c r="D482" i="3" l="1"/>
  <c r="B483" i="3" l="1"/>
  <c r="C483" i="3" s="1"/>
  <c r="E482" i="3"/>
  <c r="A483" i="3" l="1"/>
  <c r="F483" i="3" s="1"/>
  <c r="D483" i="3" l="1"/>
  <c r="B484" i="3" l="1"/>
  <c r="A484" i="3" s="1"/>
  <c r="E483" i="3"/>
  <c r="C484" i="3" l="1"/>
  <c r="F484" i="3"/>
  <c r="D484" i="3" l="1"/>
  <c r="B485" i="3" l="1"/>
  <c r="C485" i="3" s="1"/>
  <c r="E484" i="3"/>
  <c r="A485" i="3" l="1"/>
  <c r="F485" i="3" s="1"/>
  <c r="D485" i="3" l="1"/>
  <c r="B486" i="3" l="1"/>
  <c r="C486" i="3" s="1"/>
  <c r="E485" i="3"/>
  <c r="A486" i="3" l="1"/>
  <c r="F486" i="3" s="1"/>
  <c r="D486" i="3" l="1"/>
  <c r="B487" i="3" l="1"/>
  <c r="A487" i="3" s="1"/>
  <c r="E486" i="3"/>
  <c r="C487" i="3" l="1"/>
  <c r="F487" i="3"/>
  <c r="D487" i="3" l="1"/>
  <c r="B488" i="3" l="1"/>
  <c r="A488" i="3" s="1"/>
  <c r="E487" i="3"/>
  <c r="C488" i="3" l="1"/>
  <c r="F488" i="3"/>
  <c r="D488" i="3" l="1"/>
  <c r="B489" i="3" l="1"/>
  <c r="A489" i="3" s="1"/>
  <c r="E488" i="3"/>
  <c r="C489" i="3" l="1"/>
  <c r="F489" i="3"/>
  <c r="D489" i="3" l="1"/>
  <c r="B490" i="3" l="1"/>
  <c r="C490" i="3" s="1"/>
  <c r="E489" i="3"/>
  <c r="A490" i="3" l="1"/>
  <c r="F490" i="3" s="1"/>
  <c r="D490" i="3" l="1"/>
  <c r="B491" i="3" l="1"/>
  <c r="C491" i="3" s="1"/>
  <c r="E490" i="3"/>
  <c r="A491" i="3" l="1"/>
  <c r="F491" i="3" s="1"/>
  <c r="D491" i="3" l="1"/>
  <c r="B492" i="3" l="1"/>
  <c r="C492" i="3" s="1"/>
  <c r="E491" i="3"/>
  <c r="A492" i="3" l="1"/>
  <c r="F492" i="3" s="1"/>
  <c r="D492" i="3" l="1"/>
  <c r="B493" i="3" l="1"/>
  <c r="A493" i="3" s="1"/>
  <c r="E492" i="3"/>
  <c r="C493" i="3" l="1"/>
  <c r="F493" i="3"/>
  <c r="D493" i="3" l="1"/>
  <c r="B494" i="3" l="1"/>
  <c r="A494" i="3" s="1"/>
  <c r="E493" i="3"/>
  <c r="C494" i="3" l="1"/>
  <c r="F494" i="3"/>
  <c r="D494" i="3" l="1"/>
  <c r="B495" i="3" l="1"/>
  <c r="C495" i="3" s="1"/>
  <c r="E494" i="3"/>
  <c r="A495" i="3" l="1"/>
  <c r="F495" i="3" s="1"/>
  <c r="D495" i="3" l="1"/>
  <c r="B496" i="3" l="1"/>
  <c r="A496" i="3" s="1"/>
  <c r="E495" i="3"/>
  <c r="C496" i="3" l="1"/>
  <c r="F496" i="3"/>
  <c r="D496" i="3" l="1"/>
  <c r="B497" i="3" l="1"/>
  <c r="A497" i="3" s="1"/>
  <c r="E496" i="3"/>
  <c r="C497" i="3" l="1"/>
  <c r="F497" i="3"/>
  <c r="D497" i="3" l="1"/>
  <c r="B498" i="3" l="1"/>
  <c r="A498" i="3" s="1"/>
  <c r="E497" i="3"/>
  <c r="C498" i="3" l="1"/>
  <c r="F498" i="3"/>
  <c r="D498" i="3" l="1"/>
  <c r="B499" i="3" l="1"/>
  <c r="C499" i="3" s="1"/>
  <c r="E498" i="3"/>
  <c r="A499" i="3" l="1"/>
  <c r="F499" i="3" s="1"/>
  <c r="D499" i="3" l="1"/>
  <c r="B500" i="3" l="1"/>
  <c r="C500" i="3" s="1"/>
  <c r="E499" i="3"/>
  <c r="A500" i="3" l="1"/>
  <c r="F500" i="3" s="1"/>
  <c r="D500" i="3" l="1"/>
  <c r="B501" i="3" l="1"/>
  <c r="A501" i="3" s="1"/>
  <c r="E500" i="3"/>
  <c r="C501" i="3" l="1"/>
  <c r="F501" i="3"/>
  <c r="D501" i="3" l="1"/>
  <c r="B502" i="3" l="1"/>
  <c r="C502" i="3" s="1"/>
  <c r="E501" i="3"/>
  <c r="A502" i="3" l="1"/>
  <c r="F502" i="3" s="1"/>
  <c r="D502" i="3" l="1"/>
  <c r="B503" i="3" l="1"/>
  <c r="C503" i="3" s="1"/>
  <c r="E502" i="3"/>
  <c r="A503" i="3" l="1"/>
  <c r="F503" i="3" s="1"/>
  <c r="D503" i="3" l="1"/>
  <c r="B504" i="3" l="1"/>
  <c r="C504" i="3" s="1"/>
  <c r="E503" i="3"/>
  <c r="A504" i="3" l="1"/>
  <c r="F504" i="3" s="1"/>
  <c r="D504" i="3" l="1"/>
  <c r="B505" i="3" l="1"/>
  <c r="C505" i="3" s="1"/>
  <c r="E504" i="3"/>
  <c r="A505" i="3" l="1"/>
  <c r="F505" i="3" s="1"/>
  <c r="D505" i="3" l="1"/>
  <c r="B506" i="3" l="1"/>
  <c r="A506" i="3" s="1"/>
  <c r="E505" i="3"/>
  <c r="C506" i="3" l="1"/>
  <c r="F506" i="3"/>
  <c r="D506" i="3" l="1"/>
  <c r="B507" i="3" l="1"/>
  <c r="A507" i="3" s="1"/>
  <c r="E506" i="3"/>
  <c r="C507" i="3" l="1"/>
  <c r="F507" i="3"/>
  <c r="D507" i="3" l="1"/>
  <c r="B508" i="3" l="1"/>
  <c r="A508" i="3" s="1"/>
  <c r="E507" i="3"/>
  <c r="C508" i="3" l="1"/>
  <c r="F508" i="3"/>
  <c r="D508" i="3" l="1"/>
  <c r="B509" i="3" l="1"/>
  <c r="A509" i="3" s="1"/>
  <c r="E508" i="3"/>
  <c r="C509" i="3" l="1"/>
  <c r="F509" i="3"/>
  <c r="D509" i="3" l="1"/>
  <c r="B510" i="3" l="1"/>
  <c r="A510" i="3" s="1"/>
  <c r="E509" i="3"/>
  <c r="C510" i="3" l="1"/>
  <c r="F510" i="3"/>
  <c r="D510" i="3" l="1"/>
  <c r="B511" i="3" l="1"/>
  <c r="A511" i="3" s="1"/>
  <c r="E510" i="3"/>
  <c r="C511" i="3" l="1"/>
  <c r="F511" i="3"/>
  <c r="D511" i="3" l="1"/>
  <c r="B512" i="3" l="1"/>
  <c r="C512" i="3" s="1"/>
  <c r="E511" i="3"/>
  <c r="A512" i="3" l="1"/>
  <c r="F512" i="3" s="1"/>
  <c r="D512" i="3" l="1"/>
  <c r="B513" i="3" l="1"/>
  <c r="A513" i="3" s="1"/>
  <c r="E512" i="3"/>
  <c r="C513" i="3" l="1"/>
  <c r="F513" i="3"/>
  <c r="D513" i="3" l="1"/>
  <c r="B514" i="3" l="1"/>
  <c r="A514" i="3" s="1"/>
  <c r="E513" i="3"/>
  <c r="C514" i="3" l="1"/>
  <c r="F514" i="3"/>
  <c r="D514" i="3" l="1"/>
  <c r="B515" i="3" l="1"/>
  <c r="C515" i="3" s="1"/>
  <c r="E514" i="3"/>
  <c r="A515" i="3" l="1"/>
  <c r="F515" i="3" s="1"/>
  <c r="D515" i="3" l="1"/>
  <c r="B516" i="3" l="1"/>
  <c r="C516" i="3" s="1"/>
  <c r="E515" i="3"/>
  <c r="A516" i="3" l="1"/>
  <c r="F516" i="3" s="1"/>
  <c r="D516" i="3" l="1"/>
  <c r="B517" i="3" l="1"/>
  <c r="C517" i="3" s="1"/>
  <c r="E516" i="3"/>
  <c r="A517" i="3" l="1"/>
  <c r="F517" i="3" s="1"/>
  <c r="D517" i="3" l="1"/>
  <c r="B518" i="3" l="1"/>
  <c r="C518" i="3" s="1"/>
  <c r="E517" i="3"/>
  <c r="A518" i="3" l="1"/>
  <c r="F518" i="3" s="1"/>
  <c r="D518" i="3" l="1"/>
  <c r="B519" i="3" l="1"/>
  <c r="C519" i="3" s="1"/>
  <c r="E518" i="3"/>
  <c r="A519" i="3" l="1"/>
  <c r="F519" i="3" s="1"/>
  <c r="D519" i="3" l="1"/>
  <c r="B520" i="3" l="1"/>
  <c r="C520" i="3" s="1"/>
  <c r="E519" i="3"/>
  <c r="A520" i="3" l="1"/>
  <c r="F520" i="3" s="1"/>
  <c r="D520" i="3" l="1"/>
  <c r="B521" i="3" l="1"/>
  <c r="C521" i="3" s="1"/>
  <c r="E520" i="3"/>
  <c r="A521" i="3" l="1"/>
  <c r="F521" i="3" s="1"/>
  <c r="D521" i="3" l="1"/>
  <c r="B522" i="3" s="1"/>
  <c r="E521" i="3" l="1"/>
  <c r="C522" i="3"/>
  <c r="A522" i="3"/>
  <c r="F522" i="3" l="1"/>
  <c r="D522" i="3" l="1"/>
  <c r="B523" i="3" l="1"/>
  <c r="C523" i="3" s="1"/>
  <c r="E522" i="3"/>
  <c r="A523" i="3" l="1"/>
  <c r="F523" i="3" s="1"/>
  <c r="D523" i="3" l="1"/>
  <c r="B524" i="3" l="1"/>
  <c r="A524" i="3" s="1"/>
  <c r="E523" i="3"/>
  <c r="C524" i="3" l="1"/>
  <c r="F524" i="3"/>
  <c r="D524" i="3" l="1"/>
  <c r="B525" i="3" l="1"/>
  <c r="C525" i="3" s="1"/>
  <c r="E524" i="3"/>
  <c r="A525" i="3" l="1"/>
  <c r="F525" i="3" s="1"/>
  <c r="D525" i="3" l="1"/>
  <c r="B526" i="3" l="1"/>
  <c r="C526" i="3" s="1"/>
  <c r="E525" i="3"/>
  <c r="A526" i="3" l="1"/>
  <c r="F526" i="3" s="1"/>
  <c r="D526" i="3" l="1"/>
  <c r="B527" i="3" l="1"/>
  <c r="C527" i="3" s="1"/>
  <c r="E526" i="3"/>
  <c r="A527" i="3" l="1"/>
  <c r="F527" i="3" s="1"/>
  <c r="D527" i="3" l="1"/>
  <c r="B528" i="3" l="1"/>
  <c r="C528" i="3" s="1"/>
  <c r="E527" i="3"/>
  <c r="A528" i="3" l="1"/>
  <c r="F528" i="3" s="1"/>
  <c r="D528" i="3" l="1"/>
  <c r="B529" i="3" l="1"/>
  <c r="A529" i="3" s="1"/>
  <c r="E528" i="3"/>
  <c r="C529" i="3" l="1"/>
  <c r="F529" i="3"/>
  <c r="D529" i="3" l="1"/>
  <c r="B530" i="3" l="1"/>
  <c r="A530" i="3" s="1"/>
  <c r="E529" i="3"/>
  <c r="C530" i="3" l="1"/>
  <c r="F530" i="3"/>
  <c r="D530" i="3" l="1"/>
  <c r="B531" i="3" l="1"/>
  <c r="C531" i="3" s="1"/>
  <c r="E530" i="3"/>
  <c r="A531" i="3" l="1"/>
  <c r="F531" i="3" s="1"/>
  <c r="D531" i="3" l="1"/>
  <c r="B532" i="3" l="1"/>
  <c r="A532" i="3" s="1"/>
  <c r="E531" i="3"/>
  <c r="C532" i="3" l="1"/>
  <c r="F532" i="3"/>
  <c r="D532" i="3" l="1"/>
  <c r="B533" i="3" l="1"/>
  <c r="C533" i="3" s="1"/>
  <c r="E532" i="3"/>
  <c r="A533" i="3" l="1"/>
  <c r="F533" i="3" s="1"/>
  <c r="D533" i="3" l="1"/>
  <c r="B534" i="3" l="1"/>
  <c r="C534" i="3" s="1"/>
  <c r="E533" i="3"/>
  <c r="A534" i="3" l="1"/>
  <c r="F534" i="3" s="1"/>
  <c r="D534" i="3" l="1"/>
  <c r="B535" i="3" l="1"/>
  <c r="A535" i="3" s="1"/>
  <c r="E534" i="3"/>
  <c r="C535" i="3" l="1"/>
  <c r="F535" i="3"/>
  <c r="D535" i="3" l="1"/>
  <c r="B536" i="3" l="1"/>
  <c r="A536" i="3" s="1"/>
  <c r="E535" i="3"/>
  <c r="C536" i="3" l="1"/>
  <c r="F536" i="3"/>
  <c r="D536" i="3" l="1"/>
  <c r="B537" i="3" l="1"/>
  <c r="C537" i="3" s="1"/>
  <c r="E536" i="3"/>
  <c r="A537" i="3" l="1"/>
  <c r="F537" i="3" s="1"/>
  <c r="D537" i="3" l="1"/>
  <c r="B538" i="3" l="1"/>
  <c r="C538" i="3" s="1"/>
  <c r="E537" i="3"/>
  <c r="A538" i="3" l="1"/>
  <c r="F538" i="3" s="1"/>
  <c r="D538" i="3" l="1"/>
  <c r="B539" i="3" l="1"/>
  <c r="A539" i="3" s="1"/>
  <c r="E538" i="3"/>
  <c r="C539" i="3" l="1"/>
  <c r="F539" i="3"/>
  <c r="D539" i="3" l="1"/>
  <c r="B540" i="3" l="1"/>
  <c r="C540" i="3" s="1"/>
  <c r="E539" i="3"/>
  <c r="A540" i="3" l="1"/>
  <c r="F540" i="3" s="1"/>
  <c r="D540" i="3" l="1"/>
  <c r="B541" i="3" l="1"/>
  <c r="C541" i="3" s="1"/>
  <c r="E540" i="3"/>
  <c r="A541" i="3" l="1"/>
  <c r="F541" i="3" s="1"/>
  <c r="D541" i="3" l="1"/>
  <c r="B542" i="3" l="1"/>
  <c r="A542" i="3" s="1"/>
  <c r="E541" i="3"/>
  <c r="C542" i="3" l="1"/>
  <c r="F542" i="3"/>
  <c r="D542" i="3" l="1"/>
  <c r="B543" i="3" l="1"/>
  <c r="C543" i="3" s="1"/>
  <c r="E542" i="3"/>
  <c r="A543" i="3" l="1"/>
  <c r="F543" i="3" s="1"/>
  <c r="D543" i="3" l="1"/>
  <c r="B544" i="3" l="1"/>
  <c r="A544" i="3" s="1"/>
  <c r="E543" i="3"/>
  <c r="C544" i="3" l="1"/>
  <c r="F544" i="3"/>
  <c r="D544" i="3" l="1"/>
  <c r="B545" i="3" l="1"/>
  <c r="A545" i="3" s="1"/>
  <c r="E544" i="3"/>
  <c r="C545" i="3" l="1"/>
  <c r="F545" i="3"/>
  <c r="D545" i="3" l="1"/>
  <c r="B546" i="3" l="1"/>
  <c r="C546" i="3" s="1"/>
  <c r="E545" i="3"/>
  <c r="A546" i="3" l="1"/>
  <c r="F546" i="3" s="1"/>
  <c r="D546" i="3" l="1"/>
  <c r="B547" i="3" l="1"/>
  <c r="C547" i="3" s="1"/>
  <c r="E546" i="3"/>
  <c r="A547" i="3" l="1"/>
  <c r="F547" i="3" s="1"/>
  <c r="D547" i="3" l="1"/>
  <c r="B548" i="3" l="1"/>
  <c r="A548" i="3" s="1"/>
  <c r="E547" i="3"/>
  <c r="C548" i="3" l="1"/>
  <c r="F548" i="3"/>
  <c r="D548" i="3" l="1"/>
  <c r="B549" i="3" l="1"/>
  <c r="C549" i="3" s="1"/>
  <c r="E548" i="3"/>
  <c r="A549" i="3" l="1"/>
  <c r="F549" i="3" s="1"/>
  <c r="D549" i="3" l="1"/>
  <c r="B550" i="3" l="1"/>
  <c r="C550" i="3" s="1"/>
  <c r="E549" i="3"/>
  <c r="A550" i="3" l="1"/>
  <c r="F550" i="3" s="1"/>
  <c r="D550" i="3" l="1"/>
  <c r="B551" i="3" l="1"/>
  <c r="C551" i="3" s="1"/>
  <c r="E550" i="3"/>
  <c r="A551" i="3" l="1"/>
  <c r="F551" i="3" s="1"/>
  <c r="D551" i="3" l="1"/>
  <c r="B552" i="3" l="1"/>
  <c r="A552" i="3" s="1"/>
  <c r="E551" i="3"/>
  <c r="C552" i="3" l="1"/>
  <c r="F552" i="3"/>
  <c r="D552" i="3" l="1"/>
  <c r="B553" i="3" l="1"/>
  <c r="C553" i="3" s="1"/>
  <c r="E552" i="3"/>
  <c r="A553" i="3" l="1"/>
  <c r="F553" i="3" s="1"/>
  <c r="D553" i="3" l="1"/>
  <c r="B554" i="3" l="1"/>
  <c r="C554" i="3" s="1"/>
  <c r="E553" i="3"/>
  <c r="A554" i="3" l="1"/>
  <c r="F554" i="3" s="1"/>
  <c r="D554" i="3" l="1"/>
  <c r="B555" i="3" l="1"/>
  <c r="C555" i="3" s="1"/>
  <c r="E554" i="3"/>
  <c r="A555" i="3" l="1"/>
  <c r="F555" i="3" s="1"/>
  <c r="D555" i="3" l="1"/>
  <c r="B556" i="3" l="1"/>
  <c r="A556" i="3" s="1"/>
  <c r="E555" i="3"/>
  <c r="C556" i="3" l="1"/>
  <c r="F556" i="3"/>
  <c r="D556" i="3" l="1"/>
  <c r="B557" i="3" l="1"/>
  <c r="C557" i="3" s="1"/>
  <c r="E556" i="3"/>
  <c r="A557" i="3" l="1"/>
  <c r="F557" i="3" s="1"/>
  <c r="D557" i="3" l="1"/>
  <c r="B558" i="3" l="1"/>
  <c r="C558" i="3" s="1"/>
  <c r="E557" i="3"/>
  <c r="A558" i="3" l="1"/>
  <c r="F558" i="3" s="1"/>
  <c r="D558" i="3" l="1"/>
  <c r="B559" i="3" l="1"/>
  <c r="C559" i="3" s="1"/>
  <c r="E558" i="3"/>
  <c r="A559" i="3" l="1"/>
  <c r="F559" i="3" s="1"/>
  <c r="D559" i="3" l="1"/>
  <c r="B560" i="3" l="1"/>
  <c r="A560" i="3" s="1"/>
  <c r="E559" i="3"/>
  <c r="C560" i="3" l="1"/>
  <c r="F560" i="3"/>
  <c r="D560" i="3" l="1"/>
  <c r="B561" i="3" l="1"/>
  <c r="C561" i="3" s="1"/>
  <c r="E560" i="3"/>
  <c r="A561" i="3" l="1"/>
  <c r="F561" i="3" s="1"/>
  <c r="D561" i="3" l="1"/>
  <c r="B562" i="3" l="1"/>
  <c r="A562" i="3" s="1"/>
  <c r="E561" i="3"/>
  <c r="C562" i="3" l="1"/>
  <c r="F562" i="3"/>
  <c r="D562" i="3" l="1"/>
  <c r="B563" i="3" l="1"/>
  <c r="C563" i="3" s="1"/>
  <c r="E562" i="3"/>
  <c r="A563" i="3" l="1"/>
  <c r="F563" i="3" s="1"/>
  <c r="D563" i="3" l="1"/>
  <c r="B564" i="3" l="1"/>
  <c r="C564" i="3" s="1"/>
  <c r="E563" i="3"/>
  <c r="A564" i="3" l="1"/>
  <c r="F564" i="3" s="1"/>
  <c r="D564" i="3" l="1"/>
  <c r="B565" i="3" l="1"/>
  <c r="A565" i="3" s="1"/>
  <c r="E564" i="3"/>
  <c r="C565" i="3" l="1"/>
  <c r="F565" i="3"/>
  <c r="D565" i="3" l="1"/>
  <c r="B566" i="3" l="1"/>
  <c r="C566" i="3" s="1"/>
  <c r="E565" i="3"/>
  <c r="A566" i="3" l="1"/>
  <c r="F566" i="3" s="1"/>
  <c r="D566" i="3" l="1"/>
  <c r="B567" i="3" l="1"/>
  <c r="C567" i="3" s="1"/>
  <c r="E566" i="3"/>
  <c r="A567" i="3" l="1"/>
  <c r="F567" i="3" s="1"/>
  <c r="D567" i="3" l="1"/>
  <c r="B568" i="3" l="1"/>
  <c r="A568" i="3" s="1"/>
  <c r="E567" i="3"/>
  <c r="C568" i="3" l="1"/>
  <c r="F568" i="3"/>
  <c r="D568" i="3" l="1"/>
  <c r="B569" i="3" l="1"/>
  <c r="A569" i="3" s="1"/>
  <c r="E568" i="3"/>
  <c r="C569" i="3" l="1"/>
  <c r="F569" i="3"/>
  <c r="D569" i="3" l="1"/>
  <c r="B570" i="3" l="1"/>
  <c r="A570" i="3" s="1"/>
  <c r="E569" i="3"/>
  <c r="C570" i="3" l="1"/>
  <c r="F570" i="3"/>
  <c r="D570" i="3" l="1"/>
  <c r="B571" i="3" l="1"/>
  <c r="C571" i="3" s="1"/>
  <c r="E570" i="3"/>
  <c r="A571" i="3" l="1"/>
  <c r="F571" i="3" s="1"/>
  <c r="D571" i="3" l="1"/>
  <c r="B572" i="3" l="1"/>
  <c r="A572" i="3" s="1"/>
  <c r="E571" i="3"/>
  <c r="C572" i="3" l="1"/>
  <c r="F572" i="3"/>
  <c r="D572" i="3" l="1"/>
  <c r="B573" i="3" l="1"/>
  <c r="C573" i="3" s="1"/>
  <c r="E572" i="3"/>
  <c r="A573" i="3" l="1"/>
  <c r="F573" i="3" s="1"/>
  <c r="D573" i="3" l="1"/>
  <c r="B574" i="3" l="1"/>
  <c r="C574" i="3" s="1"/>
  <c r="E573" i="3"/>
  <c r="A574" i="3" l="1"/>
  <c r="F574" i="3" s="1"/>
  <c r="D574" i="3" l="1"/>
  <c r="B575" i="3" s="1"/>
  <c r="E574" i="3" l="1"/>
  <c r="C575" i="3"/>
  <c r="A575" i="3"/>
  <c r="F575" i="3" l="1"/>
  <c r="D575" i="3" l="1"/>
  <c r="B576" i="3" l="1"/>
  <c r="A576" i="3" s="1"/>
  <c r="E575" i="3"/>
  <c r="C576" i="3" l="1"/>
  <c r="F576" i="3"/>
  <c r="D576" i="3" l="1"/>
  <c r="B577" i="3" l="1"/>
  <c r="A577" i="3" s="1"/>
  <c r="E576" i="3"/>
  <c r="C577" i="3" l="1"/>
  <c r="F577" i="3"/>
  <c r="D577" i="3" l="1"/>
  <c r="B578" i="3" l="1"/>
  <c r="C578" i="3" s="1"/>
  <c r="E577" i="3"/>
  <c r="A578" i="3" l="1"/>
  <c r="F578" i="3" s="1"/>
  <c r="D578" i="3" l="1"/>
  <c r="B579" i="3" l="1"/>
  <c r="C579" i="3" s="1"/>
  <c r="E578" i="3"/>
  <c r="A579" i="3" l="1"/>
  <c r="F579" i="3" s="1"/>
  <c r="D579" i="3" l="1"/>
  <c r="B580" i="3" l="1"/>
  <c r="A580" i="3" s="1"/>
  <c r="E579" i="3"/>
  <c r="C580" i="3" l="1"/>
  <c r="F580" i="3"/>
  <c r="D580" i="3" l="1"/>
  <c r="B581" i="3" l="1"/>
  <c r="C581" i="3" s="1"/>
  <c r="E580" i="3"/>
  <c r="A581" i="3" l="1"/>
  <c r="F581" i="3" s="1"/>
  <c r="D581" i="3" l="1"/>
  <c r="B582" i="3" l="1"/>
  <c r="C582" i="3" s="1"/>
  <c r="E581" i="3"/>
  <c r="A582" i="3" l="1"/>
  <c r="F582" i="3" s="1"/>
  <c r="D582" i="3" l="1"/>
  <c r="B583" i="3" l="1"/>
  <c r="C583" i="3" s="1"/>
  <c r="E582" i="3"/>
  <c r="A583" i="3" l="1"/>
  <c r="F583" i="3" s="1"/>
  <c r="D583" i="3" l="1"/>
  <c r="B584" i="3" l="1"/>
  <c r="A584" i="3" s="1"/>
  <c r="E583" i="3"/>
  <c r="C584" i="3" l="1"/>
  <c r="F584" i="3"/>
  <c r="D584" i="3" l="1"/>
  <c r="B585" i="3" l="1"/>
  <c r="A585" i="3" s="1"/>
  <c r="E584" i="3"/>
  <c r="C585" i="3" l="1"/>
  <c r="F585" i="3"/>
  <c r="D585" i="3" l="1"/>
  <c r="B586" i="3" l="1"/>
  <c r="C586" i="3" s="1"/>
  <c r="E585" i="3"/>
  <c r="A586" i="3" l="1"/>
  <c r="F586" i="3" s="1"/>
  <c r="D586" i="3" l="1"/>
  <c r="B587" i="3" l="1"/>
  <c r="C587" i="3" s="1"/>
  <c r="E586" i="3"/>
  <c r="A587" i="3" l="1"/>
  <c r="F587" i="3" s="1"/>
  <c r="D587" i="3" l="1"/>
  <c r="B588" i="3" l="1"/>
  <c r="A588" i="3" s="1"/>
  <c r="E587" i="3"/>
  <c r="C588" i="3" l="1"/>
  <c r="F588" i="3"/>
  <c r="D588" i="3" l="1"/>
  <c r="B589" i="3" l="1"/>
  <c r="A589" i="3" s="1"/>
  <c r="E588" i="3"/>
  <c r="C589" i="3" l="1"/>
  <c r="F589" i="3"/>
  <c r="D589" i="3" l="1"/>
  <c r="B590" i="3" l="1"/>
  <c r="C590" i="3" s="1"/>
  <c r="E589" i="3"/>
  <c r="A590" i="3" l="1"/>
  <c r="F590" i="3" s="1"/>
  <c r="D590" i="3" l="1"/>
  <c r="B591" i="3" l="1"/>
  <c r="A591" i="3" s="1"/>
  <c r="E590" i="3"/>
  <c r="C591" i="3" l="1"/>
  <c r="F591" i="3"/>
  <c r="D591" i="3" l="1"/>
  <c r="B592" i="3" l="1"/>
  <c r="C592" i="3" s="1"/>
  <c r="E591" i="3"/>
  <c r="A592" i="3" l="1"/>
  <c r="F592" i="3" s="1"/>
  <c r="D592" i="3" l="1"/>
  <c r="B593" i="3" l="1"/>
  <c r="C593" i="3" s="1"/>
  <c r="E592" i="3"/>
  <c r="A593" i="3" l="1"/>
  <c r="F593" i="3" s="1"/>
  <c r="D593" i="3" l="1"/>
  <c r="B594" i="3" s="1"/>
  <c r="E593" i="3" l="1"/>
  <c r="C594" i="3"/>
  <c r="A594" i="3"/>
  <c r="F594" i="3" l="1"/>
  <c r="D594" i="3" l="1"/>
  <c r="B595" i="3" l="1"/>
  <c r="C595" i="3" s="1"/>
  <c r="E594" i="3"/>
  <c r="A595" i="3" l="1"/>
  <c r="F595" i="3" s="1"/>
  <c r="D595" i="3" l="1"/>
  <c r="B596" i="3" l="1"/>
  <c r="C596" i="3" s="1"/>
  <c r="E595" i="3"/>
  <c r="A596" i="3" l="1"/>
  <c r="F596" i="3" s="1"/>
  <c r="D596" i="3" l="1"/>
  <c r="B597" i="3" l="1"/>
  <c r="C597" i="3" s="1"/>
  <c r="E596" i="3"/>
  <c r="A597" i="3" l="1"/>
  <c r="F597" i="3" s="1"/>
  <c r="D597" i="3" l="1"/>
  <c r="B598" i="3" l="1"/>
  <c r="C598" i="3" s="1"/>
  <c r="E597" i="3"/>
  <c r="A598" i="3" l="1"/>
  <c r="F598" i="3" s="1"/>
  <c r="D598" i="3" l="1"/>
  <c r="B599" i="3" l="1"/>
  <c r="C599" i="3" s="1"/>
  <c r="E598" i="3"/>
  <c r="A599" i="3" l="1"/>
  <c r="F599" i="3" s="1"/>
  <c r="D599" i="3" l="1"/>
  <c r="B600" i="3" l="1"/>
  <c r="E599" i="3"/>
  <c r="A600" i="3" l="1"/>
  <c r="F600" i="3" s="1"/>
  <c r="C600" i="3"/>
  <c r="D600" i="3" l="1"/>
  <c r="B601" i="3" l="1"/>
  <c r="C601" i="3" s="1"/>
  <c r="E600" i="3"/>
  <c r="A601" i="3" l="1"/>
  <c r="F601" i="3" s="1"/>
  <c r="I7" i="3" s="1"/>
  <c r="D601" i="3" l="1"/>
  <c r="E601" i="3" s="1"/>
</calcChain>
</file>

<file path=xl/sharedStrings.xml><?xml version="1.0" encoding="utf-8"?>
<sst xmlns="http://schemas.openxmlformats.org/spreadsheetml/2006/main" count="15" uniqueCount="15">
  <si>
    <t>Hoofdsom</t>
  </si>
  <si>
    <t>Periode</t>
  </si>
  <si>
    <t>Rentepercentage</t>
  </si>
  <si>
    <t>Looptijd in maanden</t>
  </si>
  <si>
    <t>Te betalen rente</t>
  </si>
  <si>
    <t>Te betalen aflossing</t>
  </si>
  <si>
    <t>Totale schuld</t>
  </si>
  <si>
    <t>powered by:</t>
  </si>
  <si>
    <t>Restschuld</t>
  </si>
  <si>
    <t>Totale maandbedrag</t>
  </si>
  <si>
    <t>Gegevens Annuïteitenhypotheek</t>
  </si>
  <si>
    <t>Totaal maandelijks</t>
  </si>
  <si>
    <t>Totaal annuïteiten</t>
  </si>
  <si>
    <t>www.snelexcel.nl</t>
  </si>
  <si>
    <t>Klik hier voor meer info.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</si>
</sst>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73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0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5" fontId="5" fillId="0" borderId="1" xfId="1" applyNumberFormat="1" applyFont="1" applyFill="1" applyBorder="1"/>
    <xf numFmtId="10" fontId="5" fillId="0" borderId="1" xfId="2" applyNumberFormat="1" applyFont="1" applyFill="1" applyBorder="1"/>
    <xf numFmtId="0" fontId="5" fillId="0" borderId="1" xfId="0" applyFont="1" applyBorder="1"/>
    <xf numFmtId="0" fontId="4" fillId="3" borderId="1" xfId="0" applyFont="1" applyFill="1" applyBorder="1"/>
    <xf numFmtId="0" fontId="7" fillId="2" borderId="2" xfId="0" applyFont="1" applyFill="1" applyBorder="1"/>
    <xf numFmtId="0" fontId="2" fillId="2" borderId="3" xfId="0" applyFont="1" applyFill="1" applyBorder="1"/>
    <xf numFmtId="166" fontId="0" fillId="0" borderId="0" xfId="0" applyNumberFormat="1"/>
    <xf numFmtId="164" fontId="4" fillId="3" borderId="1" xfId="1" applyFont="1" applyFill="1" applyBorder="1"/>
    <xf numFmtId="0" fontId="8" fillId="0" borderId="0" xfId="0" applyFont="1" applyAlignment="1">
      <alignment horizontal="right"/>
    </xf>
    <xf numFmtId="0" fontId="6" fillId="0" borderId="0" xfId="3" applyFill="1"/>
    <xf numFmtId="0" fontId="7" fillId="0" borderId="0" xfId="0" applyFont="1"/>
    <xf numFmtId="0" fontId="7" fillId="4" borderId="1" xfId="0" applyFont="1" applyFill="1" applyBorder="1"/>
    <xf numFmtId="0" fontId="2" fillId="4" borderId="1" xfId="0" applyFont="1" applyFill="1" applyBorder="1"/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Fill="1" applyAlignment="1">
      <alignment horizontal="center"/>
    </xf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194310</xdr:colOff>
      <xdr:row>2</xdr:row>
      <xdr:rowOff>22860</xdr:rowOff>
    </xdr:from>
    <xdr:to>
      <xdr:col>11</xdr:col>
      <xdr:colOff>1036320</xdr:colOff>
      <xdr:row>4</xdr:row>
      <xdr:rowOff>121920</xdr:rowOff>
    </xdr:to>
    <xdr:sp macro="" textlink="">
      <xdr:nvSpPr>
        <xdr:cNvPr id="2" name="Tekstva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79530" y="388620"/>
          <a:ext cx="1512570" cy="46482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Vul</a:t>
          </a:r>
          <a:r>
            <a:rPr lang="en-US" sz="1100" baseline="0">
              <a:solidFill>
                <a:sysClr val="windowText" lastClr="000000"/>
              </a:solidFill>
            </a:rPr>
            <a:t> deze </a:t>
          </a:r>
          <a:r>
            <a:rPr lang="en-US" sz="1100" b="1" baseline="0">
              <a:solidFill>
                <a:sysClr val="windowText" lastClr="000000"/>
              </a:solidFill>
            </a:rPr>
            <a:t>drie</a:t>
          </a:r>
          <a:r>
            <a:rPr lang="en-US" sz="1100">
              <a:solidFill>
                <a:sysClr val="windowText" lastClr="000000"/>
              </a:solidFill>
            </a:rPr>
            <a:t> velden</a:t>
          </a:r>
          <a:r>
            <a:rPr lang="en-US" sz="1100" baseline="0">
              <a:solidFill>
                <a:sysClr val="windowText" lastClr="000000"/>
              </a:solidFill>
            </a:rPr>
            <a:t> in. </a:t>
          </a:r>
          <a:r>
            <a:rPr lang="en-US" sz="1100">
              <a:solidFill>
                <a:sysClr val="windowText" lastClr="000000"/>
              </a:solidFill>
            </a:rPr>
            <a:t>De rest gaat vanzelf!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9</xdr:col>
      <xdr:colOff>352426</xdr:colOff>
      <xdr:row>2</xdr:row>
      <xdr:rowOff>139982</xdr:rowOff>
    </xdr:from>
    <xdr:to>
      <xdr:col>10</xdr:col>
      <xdr:colOff>70485</xdr:colOff>
      <xdr:row>4</xdr:row>
      <xdr:rowOff>4382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1" y="520982"/>
          <a:ext cx="933449" cy="24540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13</xdr:row>
      <xdr:rowOff>34887</xdr:rowOff>
    </xdr:from>
    <xdr:to>
      <xdr:col>8</xdr:col>
      <xdr:colOff>933449</xdr:colOff>
      <xdr:row>19</xdr:row>
      <xdr:rowOff>176634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BF69DDD-8E67-5C91-F3AB-A63EF32B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549487"/>
          <a:ext cx="2238374" cy="1284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nelexcel.nl/excel-cursus/?utm_source=ExcelAnnuiteit&amp;utm_medium=ExcelAnnuiteit&amp;utm_campaign=ExcelAnnuiteit" TargetMode="External"/><Relationship Id="rId1" Type="http://schemas.openxmlformats.org/officeDocument/2006/relationships/hyperlink" Target="https://snelexcel.n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L601"/>
  <sheetViews>
    <sheetView showGridLines="0" tabSelected="1" zoomScaleNormal="100" workbookViewId="0">
      <selection activeCell="K21" sqref="K21"/>
    </sheetView>
  </sheetViews>
  <sheetFormatPr baseColWidth="10" defaultColWidth="9.1640625" defaultRowHeight="15" x14ac:dyDescent="0.2"/>
  <cols>
    <col min="1" max="1" width="9.6640625" customWidth="1"/>
    <col min="2" max="2" width="16.33203125" style="2" customWidth="1"/>
    <col min="3" max="3" width="15.83203125" style="2" bestFit="1" customWidth="1"/>
    <col min="4" max="4" width="20.83203125" style="2" customWidth="1"/>
    <col min="5" max="5" width="15.5" customWidth="1"/>
    <col min="6" max="6" width="21.33203125" style="2" customWidth="1"/>
    <col min="7" max="7" width="10.83203125" style="3" customWidth="1"/>
    <col min="8" max="8" width="21.5" style="2" customWidth="1"/>
    <col min="9" max="9" width="15.1640625" style="2" customWidth="1"/>
    <col min="10" max="10" width="18" style="2" customWidth="1"/>
    <col min="11" max="11" width="9.6640625" customWidth="1"/>
    <col min="12" max="12" width="15.6640625" style="2" customWidth="1"/>
  </cols>
  <sheetData>
    <row r="1" spans="1:12" x14ac:dyDescent="0.2">
      <c r="A1" s="18" t="s">
        <v>1</v>
      </c>
      <c r="B1" s="18" t="s">
        <v>6</v>
      </c>
      <c r="C1" s="18" t="s">
        <v>4</v>
      </c>
      <c r="D1" s="18" t="s">
        <v>5</v>
      </c>
      <c r="E1" s="18" t="s">
        <v>8</v>
      </c>
      <c r="F1" s="19" t="s">
        <v>9</v>
      </c>
      <c r="H1"/>
      <c r="I1"/>
      <c r="J1"/>
      <c r="K1" s="15" t="s">
        <v>7</v>
      </c>
      <c r="L1" s="16" t="s">
        <v>13</v>
      </c>
    </row>
    <row r="2" spans="1:12" x14ac:dyDescent="0.2">
      <c r="A2" s="2">
        <f>IF(B2&lt;&gt;"",1,"")</f>
        <v>1</v>
      </c>
      <c r="B2" s="5">
        <f>I3</f>
        <v>130000</v>
      </c>
      <c r="C2" s="5">
        <f t="shared" ref="C2:C65" si="0">IFERROR(B2*$I$4/12,"")</f>
        <v>216.66666666666666</v>
      </c>
      <c r="D2" s="5">
        <f>IFERROR(F2-C2,"")</f>
        <v>263.83864782880005</v>
      </c>
      <c r="E2" s="5">
        <f>IF(A2&lt;&gt;"",B2-D2,"")</f>
        <v>129736.1613521712</v>
      </c>
      <c r="F2" s="6">
        <f t="shared" ref="F2:F65" si="1">IF(A2&lt;&gt;"",$I$6,"")</f>
        <v>480.50531449546673</v>
      </c>
      <c r="H2" s="11" t="s">
        <v>10</v>
      </c>
      <c r="I2" s="12"/>
      <c r="J2"/>
      <c r="K2" s="21"/>
      <c r="L2" s="21"/>
    </row>
    <row r="3" spans="1:12" x14ac:dyDescent="0.2">
      <c r="A3" s="2">
        <f>IF(B3&lt;&gt;"",2,"")</f>
        <v>2</v>
      </c>
      <c r="B3" s="5">
        <f>IFERROR(IF(B2-D2&gt;=0.01,B2-D2,""),"")</f>
        <v>129736.1613521712</v>
      </c>
      <c r="C3" s="5">
        <f t="shared" si="0"/>
        <v>216.22693558695201</v>
      </c>
      <c r="D3" s="5">
        <f t="shared" ref="D3:D66" si="2">IFERROR(F3-C3,"")</f>
        <v>264.2783789085147</v>
      </c>
      <c r="E3" s="5">
        <f t="shared" ref="E3:E66" si="3">IF(A3&lt;&gt;"",B3-D3,"")</f>
        <v>129471.88297326269</v>
      </c>
      <c r="F3" s="6">
        <f t="shared" si="1"/>
        <v>480.50531449546673</v>
      </c>
      <c r="H3" s="1" t="s">
        <v>0</v>
      </c>
      <c r="I3" s="7">
        <v>130000</v>
      </c>
      <c r="J3"/>
      <c r="K3" s="4"/>
      <c r="L3"/>
    </row>
    <row r="4" spans="1:12" x14ac:dyDescent="0.2">
      <c r="A4" s="2">
        <f>IF(B4&lt;&gt;"",3,"")</f>
        <v>3</v>
      </c>
      <c r="B4" s="5">
        <f t="shared" ref="B4:B67" si="4">IFERROR(IF(B3-D3&gt;=0.01,B3-D3,""),"")</f>
        <v>129471.88297326269</v>
      </c>
      <c r="C4" s="5">
        <f t="shared" si="0"/>
        <v>215.7864716221045</v>
      </c>
      <c r="D4" s="5">
        <f t="shared" si="2"/>
        <v>264.71884287336223</v>
      </c>
      <c r="E4" s="5">
        <f t="shared" si="3"/>
        <v>129207.16413038933</v>
      </c>
      <c r="F4" s="6">
        <f t="shared" si="1"/>
        <v>480.50531449546673</v>
      </c>
      <c r="H4" s="1" t="s">
        <v>2</v>
      </c>
      <c r="I4" s="8">
        <v>0.02</v>
      </c>
      <c r="J4"/>
      <c r="K4" s="4"/>
      <c r="L4"/>
    </row>
    <row r="5" spans="1:12" x14ac:dyDescent="0.2">
      <c r="A5" s="2">
        <f>IF(B5&lt;&gt;"",4,"")</f>
        <v>4</v>
      </c>
      <c r="B5" s="5">
        <f t="shared" si="4"/>
        <v>129207.16413038933</v>
      </c>
      <c r="C5" s="5">
        <f t="shared" si="0"/>
        <v>215.3452735506489</v>
      </c>
      <c r="D5" s="5">
        <f t="shared" si="2"/>
        <v>265.16004094481787</v>
      </c>
      <c r="E5" s="5">
        <f t="shared" si="3"/>
        <v>128942.00408944451</v>
      </c>
      <c r="F5" s="6">
        <f t="shared" si="1"/>
        <v>480.50531449546673</v>
      </c>
      <c r="H5" s="1" t="s">
        <v>3</v>
      </c>
      <c r="I5" s="9">
        <v>360</v>
      </c>
      <c r="J5"/>
      <c r="K5" s="2"/>
    </row>
    <row r="6" spans="1:12" x14ac:dyDescent="0.2">
      <c r="A6" s="2">
        <f>IF(B6&lt;&gt;"",5,"")</f>
        <v>5</v>
      </c>
      <c r="B6" s="5">
        <f t="shared" si="4"/>
        <v>128942.00408944451</v>
      </c>
      <c r="C6" s="5">
        <f t="shared" si="0"/>
        <v>214.90334014907418</v>
      </c>
      <c r="D6" s="5">
        <f t="shared" si="2"/>
        <v>265.60197434639258</v>
      </c>
      <c r="E6" s="5">
        <f t="shared" si="3"/>
        <v>128676.40211509811</v>
      </c>
      <c r="F6" s="6">
        <f t="shared" si="1"/>
        <v>480.50531449546673</v>
      </c>
      <c r="H6" s="10" t="s">
        <v>11</v>
      </c>
      <c r="I6" s="14">
        <f>-PMT(I4/12,I5,I3)</f>
        <v>480.50531449546673</v>
      </c>
      <c r="J6"/>
    </row>
    <row r="7" spans="1:12" x14ac:dyDescent="0.2">
      <c r="A7" s="2">
        <f>IF(B7&lt;&gt;"",6,"")</f>
        <v>6</v>
      </c>
      <c r="B7" s="5">
        <f t="shared" si="4"/>
        <v>128676.40211509811</v>
      </c>
      <c r="C7" s="5">
        <f t="shared" si="0"/>
        <v>214.46067019183019</v>
      </c>
      <c r="D7" s="5">
        <f t="shared" si="2"/>
        <v>266.04464430363657</v>
      </c>
      <c r="E7" s="5">
        <f t="shared" si="3"/>
        <v>128410.35747079448</v>
      </c>
      <c r="F7" s="6">
        <f t="shared" si="1"/>
        <v>480.50531449546673</v>
      </c>
      <c r="H7" s="10" t="s">
        <v>12</v>
      </c>
      <c r="I7" s="14">
        <f>SUMIF(B2:B601,"&gt;=0",F2:F601)</f>
        <v>172981.91321836921</v>
      </c>
    </row>
    <row r="8" spans="1:12" ht="16.5" customHeight="1" x14ac:dyDescent="0.2">
      <c r="A8" s="2">
        <f>IF(B8&lt;&gt;"",7,"")</f>
        <v>7</v>
      </c>
      <c r="B8" s="5">
        <f t="shared" si="4"/>
        <v>128410.35747079448</v>
      </c>
      <c r="C8" s="5">
        <f t="shared" si="0"/>
        <v>214.01726245132411</v>
      </c>
      <c r="D8" s="5">
        <f t="shared" si="2"/>
        <v>266.48805204414259</v>
      </c>
      <c r="E8" s="5">
        <f t="shared" si="3"/>
        <v>128143.86941875034</v>
      </c>
      <c r="F8" s="6">
        <f t="shared" si="1"/>
        <v>480.50531449546673</v>
      </c>
      <c r="G8"/>
      <c r="J8"/>
      <c r="L8"/>
    </row>
    <row r="9" spans="1:12" ht="16.5" customHeight="1" x14ac:dyDescent="0.2">
      <c r="A9" s="2">
        <f>IF(B9&lt;&gt;"",8,"")</f>
        <v>8</v>
      </c>
      <c r="B9" s="5">
        <f t="shared" si="4"/>
        <v>128143.86941875034</v>
      </c>
      <c r="C9" s="5">
        <f t="shared" si="0"/>
        <v>213.57311569791725</v>
      </c>
      <c r="D9" s="5">
        <f t="shared" si="2"/>
        <v>266.93219879754952</v>
      </c>
      <c r="E9" s="5">
        <f t="shared" si="3"/>
        <v>127876.93721995279</v>
      </c>
      <c r="F9" s="6">
        <f t="shared" si="1"/>
        <v>480.50531449546673</v>
      </c>
      <c r="G9"/>
      <c r="H9" s="17"/>
      <c r="I9"/>
      <c r="J9"/>
      <c r="L9"/>
    </row>
    <row r="10" spans="1:12" x14ac:dyDescent="0.2">
      <c r="A10" s="2">
        <f>IF(B10&lt;&gt;"",9,"")</f>
        <v>9</v>
      </c>
      <c r="B10" s="5">
        <f t="shared" si="4"/>
        <v>127876.93721995279</v>
      </c>
      <c r="C10" s="5">
        <f t="shared" si="0"/>
        <v>213.12822869992132</v>
      </c>
      <c r="D10" s="5">
        <f t="shared" si="2"/>
        <v>267.37708579554544</v>
      </c>
      <c r="E10" s="5">
        <f t="shared" si="3"/>
        <v>127609.56013415725</v>
      </c>
      <c r="F10" s="6">
        <f t="shared" si="1"/>
        <v>480.50531449546673</v>
      </c>
      <c r="G10"/>
      <c r="H10"/>
      <c r="I10"/>
      <c r="J10"/>
      <c r="L10"/>
    </row>
    <row r="11" spans="1:12" x14ac:dyDescent="0.2">
      <c r="A11" s="2">
        <f>IF(B11&lt;&gt;"",10,"")</f>
        <v>10</v>
      </c>
      <c r="B11" s="5">
        <f t="shared" si="4"/>
        <v>127609.56013415725</v>
      </c>
      <c r="C11" s="5">
        <f t="shared" si="0"/>
        <v>212.68260022359541</v>
      </c>
      <c r="D11" s="5">
        <f t="shared" si="2"/>
        <v>267.82271427187129</v>
      </c>
      <c r="E11" s="5">
        <f t="shared" si="3"/>
        <v>127341.73741988538</v>
      </c>
      <c r="F11" s="6">
        <f t="shared" si="1"/>
        <v>480.50531449546673</v>
      </c>
      <c r="G11"/>
      <c r="H11" s="13"/>
      <c r="I11"/>
      <c r="J11"/>
      <c r="L11"/>
    </row>
    <row r="12" spans="1:12" x14ac:dyDescent="0.2">
      <c r="A12" s="2">
        <f>IF(B12&lt;&gt;"",11,"")</f>
        <v>11</v>
      </c>
      <c r="B12" s="5">
        <f t="shared" si="4"/>
        <v>127341.73741988538</v>
      </c>
      <c r="C12" s="5">
        <f t="shared" si="0"/>
        <v>212.23622903314231</v>
      </c>
      <c r="D12" s="5">
        <f t="shared" si="2"/>
        <v>268.26908546232443</v>
      </c>
      <c r="E12" s="5">
        <f t="shared" si="3"/>
        <v>127073.46833442306</v>
      </c>
      <c r="F12" s="6">
        <f t="shared" si="1"/>
        <v>480.50531449546673</v>
      </c>
      <c r="G12"/>
      <c r="H12"/>
      <c r="I12" s="13"/>
      <c r="J12"/>
      <c r="L12"/>
    </row>
    <row r="13" spans="1:12" x14ac:dyDescent="0.2">
      <c r="A13" s="2">
        <f>IF(B13&lt;&gt;"",12,"")</f>
        <v>12</v>
      </c>
      <c r="B13" s="5">
        <f t="shared" si="4"/>
        <v>127073.46833442306</v>
      </c>
      <c r="C13" s="5">
        <f t="shared" si="0"/>
        <v>211.78911389070512</v>
      </c>
      <c r="D13" s="5">
        <f t="shared" si="2"/>
        <v>268.71620060476164</v>
      </c>
      <c r="E13" s="5">
        <f t="shared" si="3"/>
        <v>126804.7521338183</v>
      </c>
      <c r="F13" s="6">
        <f t="shared" si="1"/>
        <v>480.50531449546673</v>
      </c>
      <c r="G13"/>
      <c r="H13"/>
      <c r="I13"/>
      <c r="J13"/>
      <c r="L13"/>
    </row>
    <row r="14" spans="1:12" x14ac:dyDescent="0.2">
      <c r="A14" s="2">
        <f>IF(B14&lt;&gt;"",13,"")</f>
        <v>13</v>
      </c>
      <c r="B14" s="5">
        <f t="shared" si="4"/>
        <v>126804.7521338183</v>
      </c>
      <c r="C14" s="5">
        <f t="shared" si="0"/>
        <v>211.34125355636385</v>
      </c>
      <c r="D14" s="5">
        <f t="shared" si="2"/>
        <v>269.16406093910291</v>
      </c>
      <c r="E14" s="5">
        <f t="shared" si="3"/>
        <v>126535.5880728792</v>
      </c>
      <c r="F14" s="6">
        <f t="shared" si="1"/>
        <v>480.50531449546673</v>
      </c>
      <c r="G14"/>
      <c r="H14"/>
      <c r="I14"/>
      <c r="J14"/>
      <c r="L14"/>
    </row>
    <row r="15" spans="1:12" x14ac:dyDescent="0.2">
      <c r="A15" s="2">
        <f>IF(B15&lt;&gt;"",14,"")</f>
        <v>14</v>
      </c>
      <c r="B15" s="5">
        <f t="shared" si="4"/>
        <v>126535.5880728792</v>
      </c>
      <c r="C15" s="5">
        <f t="shared" si="0"/>
        <v>210.892646788132</v>
      </c>
      <c r="D15" s="5">
        <f t="shared" si="2"/>
        <v>269.61266770733471</v>
      </c>
      <c r="E15" s="5">
        <f t="shared" si="3"/>
        <v>126265.97540517186</v>
      </c>
      <c r="F15" s="6">
        <f t="shared" si="1"/>
        <v>480.50531449546673</v>
      </c>
      <c r="G15"/>
      <c r="H15"/>
      <c r="I15"/>
      <c r="J15"/>
      <c r="L15"/>
    </row>
    <row r="16" spans="1:12" x14ac:dyDescent="0.2">
      <c r="A16" s="2">
        <f>IF(B16&lt;&gt;"",15,"")</f>
        <v>15</v>
      </c>
      <c r="B16" s="5">
        <f t="shared" si="4"/>
        <v>126265.97540517186</v>
      </c>
      <c r="C16" s="5">
        <f t="shared" si="0"/>
        <v>210.44329234195311</v>
      </c>
      <c r="D16" s="5">
        <f t="shared" si="2"/>
        <v>270.06202215351362</v>
      </c>
      <c r="E16" s="5">
        <f t="shared" si="3"/>
        <v>125995.91338301836</v>
      </c>
      <c r="F16" s="6">
        <f t="shared" si="1"/>
        <v>480.50531449546673</v>
      </c>
      <c r="G16"/>
      <c r="H16"/>
      <c r="I16"/>
      <c r="J16"/>
      <c r="L16"/>
    </row>
    <row r="17" spans="1:12" x14ac:dyDescent="0.2">
      <c r="A17" s="2">
        <f>IF(B17&lt;&gt;"",16,"")</f>
        <v>16</v>
      </c>
      <c r="B17" s="5">
        <f t="shared" si="4"/>
        <v>125995.91338301836</v>
      </c>
      <c r="C17" s="5">
        <f t="shared" si="0"/>
        <v>209.99318897169726</v>
      </c>
      <c r="D17" s="5">
        <f t="shared" si="2"/>
        <v>270.51212552376944</v>
      </c>
      <c r="E17" s="5">
        <f t="shared" si="3"/>
        <v>125725.40125749458</v>
      </c>
      <c r="F17" s="6">
        <f t="shared" si="1"/>
        <v>480.50531449546673</v>
      </c>
      <c r="G17"/>
      <c r="H17"/>
      <c r="I17"/>
      <c r="J17"/>
      <c r="L17"/>
    </row>
    <row r="18" spans="1:12" x14ac:dyDescent="0.2">
      <c r="A18" s="2">
        <f>IF(B18&lt;&gt;"",17,"")</f>
        <v>17</v>
      </c>
      <c r="B18" s="5">
        <f t="shared" si="4"/>
        <v>125725.40125749458</v>
      </c>
      <c r="C18" s="5">
        <f t="shared" si="0"/>
        <v>209.54233542915765</v>
      </c>
      <c r="D18" s="5">
        <f t="shared" si="2"/>
        <v>270.96297906630912</v>
      </c>
      <c r="E18" s="5">
        <f t="shared" si="3"/>
        <v>125454.43827842828</v>
      </c>
      <c r="F18" s="6">
        <f t="shared" si="1"/>
        <v>480.50531449546673</v>
      </c>
      <c r="G18"/>
      <c r="H18"/>
      <c r="I18"/>
      <c r="J18"/>
      <c r="L18"/>
    </row>
    <row r="19" spans="1:12" x14ac:dyDescent="0.2">
      <c r="A19" s="2">
        <f>IF(B19&lt;&gt;"",18,"")</f>
        <v>18</v>
      </c>
      <c r="B19" s="5">
        <f t="shared" si="4"/>
        <v>125454.43827842828</v>
      </c>
      <c r="C19" s="5">
        <f t="shared" si="0"/>
        <v>209.09073046404714</v>
      </c>
      <c r="D19" s="5">
        <f t="shared" si="2"/>
        <v>271.41458403141962</v>
      </c>
      <c r="E19" s="5">
        <f t="shared" si="3"/>
        <v>125183.02369439686</v>
      </c>
      <c r="F19" s="6">
        <f t="shared" si="1"/>
        <v>480.50531449546673</v>
      </c>
      <c r="G19"/>
      <c r="H19"/>
      <c r="I19"/>
      <c r="J19"/>
      <c r="L19"/>
    </row>
    <row r="20" spans="1:12" x14ac:dyDescent="0.2">
      <c r="A20" s="2">
        <f>IF(B20&lt;&gt;"",19,"")</f>
        <v>19</v>
      </c>
      <c r="B20" s="5">
        <f t="shared" si="4"/>
        <v>125183.02369439686</v>
      </c>
      <c r="C20" s="5">
        <f t="shared" si="0"/>
        <v>208.63837282399479</v>
      </c>
      <c r="D20" s="5">
        <f t="shared" si="2"/>
        <v>271.86694167147198</v>
      </c>
      <c r="E20" s="5">
        <f t="shared" si="3"/>
        <v>124911.15675272539</v>
      </c>
      <c r="F20" s="6">
        <f t="shared" si="1"/>
        <v>480.50531449546673</v>
      </c>
      <c r="G20"/>
      <c r="I20"/>
      <c r="J20"/>
      <c r="L20"/>
    </row>
    <row r="21" spans="1:12" x14ac:dyDescent="0.2">
      <c r="A21" s="2">
        <f>IF(B21&lt;&gt;"",20,"")</f>
        <v>20</v>
      </c>
      <c r="B21" s="5">
        <f t="shared" si="4"/>
        <v>124911.15675272539</v>
      </c>
      <c r="C21" s="5">
        <f t="shared" si="0"/>
        <v>208.18526125454233</v>
      </c>
      <c r="D21" s="5">
        <f t="shared" si="2"/>
        <v>272.32005324092438</v>
      </c>
      <c r="E21" s="5">
        <f t="shared" si="3"/>
        <v>124638.83669948447</v>
      </c>
      <c r="F21" s="6">
        <f t="shared" si="1"/>
        <v>480.50531449546673</v>
      </c>
      <c r="G21"/>
      <c r="H21" s="22" t="s">
        <v>14</v>
      </c>
      <c r="I21" s="22"/>
      <c r="J21"/>
      <c r="L21"/>
    </row>
    <row r="22" spans="1:12" x14ac:dyDescent="0.2">
      <c r="A22" s="2">
        <f>IF(B22&lt;&gt;"",21,"")</f>
        <v>21</v>
      </c>
      <c r="B22" s="5">
        <f t="shared" si="4"/>
        <v>124638.83669948447</v>
      </c>
      <c r="C22" s="5">
        <f t="shared" si="0"/>
        <v>207.73139449914081</v>
      </c>
      <c r="D22" s="5">
        <f t="shared" si="2"/>
        <v>272.77391999632596</v>
      </c>
      <c r="E22" s="5">
        <f t="shared" si="3"/>
        <v>124366.06277948814</v>
      </c>
      <c r="F22" s="6">
        <f t="shared" si="1"/>
        <v>480.50531449546673</v>
      </c>
      <c r="G22"/>
      <c r="H22"/>
      <c r="I22"/>
      <c r="J22"/>
      <c r="L22"/>
    </row>
    <row r="23" spans="1:12" x14ac:dyDescent="0.2">
      <c r="A23" s="2">
        <f>IF(B23&lt;&gt;"",22,"")</f>
        <v>22</v>
      </c>
      <c r="B23" s="5">
        <f t="shared" si="4"/>
        <v>124366.06277948814</v>
      </c>
      <c r="C23" s="5">
        <f t="shared" si="0"/>
        <v>207.27677129914693</v>
      </c>
      <c r="D23" s="5">
        <f t="shared" si="2"/>
        <v>273.22854319631983</v>
      </c>
      <c r="E23" s="5">
        <f t="shared" si="3"/>
        <v>124092.83423629182</v>
      </c>
      <c r="F23" s="6">
        <f t="shared" si="1"/>
        <v>480.50531449546673</v>
      </c>
      <c r="G23"/>
      <c r="H23"/>
      <c r="I23"/>
      <c r="J23"/>
      <c r="L23"/>
    </row>
    <row r="24" spans="1:12" x14ac:dyDescent="0.2">
      <c r="A24" s="2">
        <f>IF(B24&lt;&gt;"",23,"")</f>
        <v>23</v>
      </c>
      <c r="B24" s="5">
        <f t="shared" si="4"/>
        <v>124092.83423629182</v>
      </c>
      <c r="C24" s="5">
        <f t="shared" si="0"/>
        <v>206.82139039381971</v>
      </c>
      <c r="D24" s="5">
        <f t="shared" si="2"/>
        <v>273.68392410164699</v>
      </c>
      <c r="E24" s="5">
        <f t="shared" si="3"/>
        <v>123819.15031219018</v>
      </c>
      <c r="F24" s="6">
        <f t="shared" si="1"/>
        <v>480.50531449546673</v>
      </c>
      <c r="G24"/>
      <c r="H24"/>
      <c r="I24"/>
      <c r="J24"/>
      <c r="L24"/>
    </row>
    <row r="25" spans="1:12" x14ac:dyDescent="0.2">
      <c r="A25" s="2">
        <f>IF(B25&lt;&gt;"",24,"")</f>
        <v>24</v>
      </c>
      <c r="B25" s="5">
        <f t="shared" si="4"/>
        <v>123819.15031219018</v>
      </c>
      <c r="C25" s="5">
        <f t="shared" si="0"/>
        <v>206.36525052031698</v>
      </c>
      <c r="D25" s="5">
        <f t="shared" si="2"/>
        <v>274.14006397514976</v>
      </c>
      <c r="E25" s="5">
        <f t="shared" si="3"/>
        <v>123545.01024821503</v>
      </c>
      <c r="F25" s="6">
        <f t="shared" si="1"/>
        <v>480.50531449546673</v>
      </c>
      <c r="G25"/>
      <c r="H25"/>
      <c r="I25" s="20"/>
      <c r="J25"/>
      <c r="L25"/>
    </row>
    <row r="26" spans="1:12" x14ac:dyDescent="0.2">
      <c r="A26" s="2">
        <f>IF(B26&lt;&gt;"",25,"")</f>
        <v>25</v>
      </c>
      <c r="B26" s="5">
        <f t="shared" si="4"/>
        <v>123545.01024821503</v>
      </c>
      <c r="C26" s="5">
        <f t="shared" si="0"/>
        <v>205.90835041369169</v>
      </c>
      <c r="D26" s="5">
        <f t="shared" si="2"/>
        <v>274.59696408177501</v>
      </c>
      <c r="E26" s="5">
        <f t="shared" si="3"/>
        <v>123270.41328413325</v>
      </c>
      <c r="F26" s="6">
        <f t="shared" si="1"/>
        <v>480.50531449546673</v>
      </c>
      <c r="G26"/>
      <c r="H26"/>
      <c r="I26" s="20"/>
      <c r="J26"/>
      <c r="L26"/>
    </row>
    <row r="27" spans="1:12" x14ac:dyDescent="0.2">
      <c r="A27" s="2">
        <f>IF(B27&lt;&gt;"",26,"")</f>
        <v>26</v>
      </c>
      <c r="B27" s="5">
        <f t="shared" si="4"/>
        <v>123270.41328413325</v>
      </c>
      <c r="C27" s="5">
        <f t="shared" si="0"/>
        <v>205.45068880688873</v>
      </c>
      <c r="D27" s="5">
        <f t="shared" si="2"/>
        <v>275.05462568857797</v>
      </c>
      <c r="E27" s="5">
        <f t="shared" si="3"/>
        <v>122995.35865844467</v>
      </c>
      <c r="F27" s="6">
        <f t="shared" si="1"/>
        <v>480.50531449546673</v>
      </c>
      <c r="G27"/>
      <c r="H27"/>
      <c r="I27"/>
      <c r="J27"/>
      <c r="L27"/>
    </row>
    <row r="28" spans="1:12" x14ac:dyDescent="0.2">
      <c r="A28" s="2">
        <f>IF(B28&lt;&gt;"",27,"")</f>
        <v>27</v>
      </c>
      <c r="B28" s="5">
        <f t="shared" si="4"/>
        <v>122995.35865844467</v>
      </c>
      <c r="C28" s="5">
        <f t="shared" si="0"/>
        <v>204.99226443074113</v>
      </c>
      <c r="D28" s="5">
        <f t="shared" si="2"/>
        <v>275.51305006472558</v>
      </c>
      <c r="E28" s="5">
        <f t="shared" si="3"/>
        <v>122719.84560837995</v>
      </c>
      <c r="F28" s="6">
        <f t="shared" si="1"/>
        <v>480.50531449546673</v>
      </c>
      <c r="G28"/>
      <c r="H28"/>
      <c r="I28"/>
      <c r="J28"/>
      <c r="L28"/>
    </row>
    <row r="29" spans="1:12" x14ac:dyDescent="0.2">
      <c r="A29" s="2">
        <f>IF(B29&lt;&gt;"",28,"")</f>
        <v>28</v>
      </c>
      <c r="B29" s="5">
        <f t="shared" si="4"/>
        <v>122719.84560837995</v>
      </c>
      <c r="C29" s="5">
        <f t="shared" si="0"/>
        <v>204.53307601396659</v>
      </c>
      <c r="D29" s="5">
        <f t="shared" si="2"/>
        <v>275.97223848150014</v>
      </c>
      <c r="E29" s="5">
        <f t="shared" si="3"/>
        <v>122443.87336989846</v>
      </c>
      <c r="F29" s="6">
        <f t="shared" si="1"/>
        <v>480.50531449546673</v>
      </c>
      <c r="G29"/>
      <c r="H29"/>
      <c r="I29"/>
      <c r="J29"/>
      <c r="L29"/>
    </row>
    <row r="30" spans="1:12" x14ac:dyDescent="0.2">
      <c r="A30" s="2">
        <f>IF(B30&lt;&gt;"",29,"")</f>
        <v>29</v>
      </c>
      <c r="B30" s="5">
        <f t="shared" si="4"/>
        <v>122443.87336989846</v>
      </c>
      <c r="C30" s="5">
        <f t="shared" si="0"/>
        <v>204.07312228316411</v>
      </c>
      <c r="D30" s="5">
        <f t="shared" si="2"/>
        <v>276.43219221230265</v>
      </c>
      <c r="E30" s="5">
        <f t="shared" si="3"/>
        <v>122167.44117768615</v>
      </c>
      <c r="F30" s="6">
        <f t="shared" si="1"/>
        <v>480.50531449546673</v>
      </c>
      <c r="G30"/>
      <c r="H30"/>
      <c r="I30"/>
      <c r="J30"/>
      <c r="L30"/>
    </row>
    <row r="31" spans="1:12" x14ac:dyDescent="0.2">
      <c r="A31" s="2">
        <f>IF(B31&lt;&gt;"",30,"")</f>
        <v>30</v>
      </c>
      <c r="B31" s="5">
        <f t="shared" si="4"/>
        <v>122167.44117768615</v>
      </c>
      <c r="C31" s="5">
        <f t="shared" si="0"/>
        <v>203.61240196281025</v>
      </c>
      <c r="D31" s="5">
        <f t="shared" si="2"/>
        <v>276.89291253265651</v>
      </c>
      <c r="E31" s="5">
        <f t="shared" si="3"/>
        <v>121890.5482651535</v>
      </c>
      <c r="F31" s="6">
        <f t="shared" si="1"/>
        <v>480.50531449546673</v>
      </c>
      <c r="G31"/>
      <c r="H31"/>
      <c r="I31"/>
      <c r="J31"/>
      <c r="L31"/>
    </row>
    <row r="32" spans="1:12" x14ac:dyDescent="0.2">
      <c r="A32" s="2">
        <f>IF(B32&lt;&gt;"",31,"")</f>
        <v>31</v>
      </c>
      <c r="B32" s="5">
        <f t="shared" si="4"/>
        <v>121890.5482651535</v>
      </c>
      <c r="C32" s="5">
        <f t="shared" si="0"/>
        <v>203.15091377525584</v>
      </c>
      <c r="D32" s="5">
        <f t="shared" si="2"/>
        <v>277.35440072021089</v>
      </c>
      <c r="E32" s="5">
        <f t="shared" si="3"/>
        <v>121613.19386443328</v>
      </c>
      <c r="F32" s="6">
        <f t="shared" si="1"/>
        <v>480.50531449546673</v>
      </c>
      <c r="G32"/>
      <c r="H32"/>
      <c r="I32"/>
      <c r="J32"/>
      <c r="L32"/>
    </row>
    <row r="33" spans="1:12" x14ac:dyDescent="0.2">
      <c r="A33" s="2">
        <f>IF(B33&lt;&gt;"",32,"")</f>
        <v>32</v>
      </c>
      <c r="B33" s="5">
        <f t="shared" si="4"/>
        <v>121613.19386443328</v>
      </c>
      <c r="C33" s="5">
        <f t="shared" si="0"/>
        <v>202.68865644072216</v>
      </c>
      <c r="D33" s="5">
        <f t="shared" si="2"/>
        <v>277.81665805474461</v>
      </c>
      <c r="E33" s="5">
        <f t="shared" si="3"/>
        <v>121335.37720637854</v>
      </c>
      <c r="F33" s="6">
        <f t="shared" si="1"/>
        <v>480.50531449546673</v>
      </c>
      <c r="G33"/>
      <c r="H33"/>
      <c r="I33"/>
      <c r="J33"/>
      <c r="L33"/>
    </row>
    <row r="34" spans="1:12" x14ac:dyDescent="0.2">
      <c r="A34" s="2">
        <f>IF(B34&lt;&gt;"",33,"")</f>
        <v>33</v>
      </c>
      <c r="B34" s="5">
        <f t="shared" si="4"/>
        <v>121335.37720637854</v>
      </c>
      <c r="C34" s="5">
        <f t="shared" si="0"/>
        <v>202.22562867729758</v>
      </c>
      <c r="D34" s="5">
        <f t="shared" si="2"/>
        <v>278.27968581816913</v>
      </c>
      <c r="E34" s="5">
        <f t="shared" si="3"/>
        <v>121057.09752056038</v>
      </c>
      <c r="F34" s="6">
        <f t="shared" si="1"/>
        <v>480.50531449546673</v>
      </c>
      <c r="G34"/>
      <c r="H34"/>
      <c r="I34"/>
      <c r="J34"/>
      <c r="L34"/>
    </row>
    <row r="35" spans="1:12" x14ac:dyDescent="0.2">
      <c r="A35" s="2">
        <f>IF(B35&lt;&gt;"",34,"")</f>
        <v>34</v>
      </c>
      <c r="B35" s="5">
        <f t="shared" si="4"/>
        <v>121057.09752056038</v>
      </c>
      <c r="C35" s="5">
        <f t="shared" si="0"/>
        <v>201.76182920093399</v>
      </c>
      <c r="D35" s="5">
        <f t="shared" si="2"/>
        <v>278.74348529453277</v>
      </c>
      <c r="E35" s="5">
        <f t="shared" si="3"/>
        <v>120778.35403526585</v>
      </c>
      <c r="F35" s="6">
        <f t="shared" si="1"/>
        <v>480.50531449546673</v>
      </c>
      <c r="G35"/>
      <c r="H35"/>
      <c r="I35"/>
      <c r="J35"/>
      <c r="L35"/>
    </row>
    <row r="36" spans="1:12" x14ac:dyDescent="0.2">
      <c r="A36" s="2">
        <f>IF(B36&lt;&gt;"",35,"")</f>
        <v>35</v>
      </c>
      <c r="B36" s="5">
        <f t="shared" si="4"/>
        <v>120778.35403526585</v>
      </c>
      <c r="C36" s="5">
        <f t="shared" si="0"/>
        <v>201.29725672544308</v>
      </c>
      <c r="D36" s="5">
        <f t="shared" si="2"/>
        <v>279.20805777002363</v>
      </c>
      <c r="E36" s="5">
        <f t="shared" si="3"/>
        <v>120499.14597749582</v>
      </c>
      <c r="F36" s="6">
        <f t="shared" si="1"/>
        <v>480.50531449546673</v>
      </c>
      <c r="G36"/>
      <c r="H36"/>
      <c r="I36"/>
      <c r="J36"/>
      <c r="L36"/>
    </row>
    <row r="37" spans="1:12" x14ac:dyDescent="0.2">
      <c r="A37" s="2">
        <f>IF(B37&lt;&gt;"",36,"")</f>
        <v>36</v>
      </c>
      <c r="B37" s="5">
        <f t="shared" si="4"/>
        <v>120499.14597749582</v>
      </c>
      <c r="C37" s="5">
        <f t="shared" si="0"/>
        <v>200.83190996249303</v>
      </c>
      <c r="D37" s="5">
        <f t="shared" si="2"/>
        <v>279.67340453297368</v>
      </c>
      <c r="E37" s="5">
        <f t="shared" si="3"/>
        <v>120219.47257296284</v>
      </c>
      <c r="F37" s="6">
        <f t="shared" si="1"/>
        <v>480.50531449546673</v>
      </c>
      <c r="G37"/>
      <c r="H37"/>
      <c r="I37"/>
      <c r="J37"/>
      <c r="L37"/>
    </row>
    <row r="38" spans="1:12" x14ac:dyDescent="0.2">
      <c r="A38" s="2">
        <f>IF(B38&lt;&gt;"",37,"")</f>
        <v>37</v>
      </c>
      <c r="B38" s="5">
        <f t="shared" si="4"/>
        <v>120219.47257296284</v>
      </c>
      <c r="C38" s="5">
        <f t="shared" si="0"/>
        <v>200.36578762160477</v>
      </c>
      <c r="D38" s="5">
        <f t="shared" si="2"/>
        <v>280.139526873862</v>
      </c>
      <c r="E38" s="5">
        <f t="shared" si="3"/>
        <v>119939.33304608898</v>
      </c>
      <c r="F38" s="6">
        <f t="shared" si="1"/>
        <v>480.50531449546673</v>
      </c>
      <c r="G38"/>
      <c r="H38"/>
      <c r="I38"/>
      <c r="J38"/>
      <c r="L38"/>
    </row>
    <row r="39" spans="1:12" x14ac:dyDescent="0.2">
      <c r="A39" s="2">
        <f>IF(B39&lt;&gt;"",38,"")</f>
        <v>38</v>
      </c>
      <c r="B39" s="5">
        <f t="shared" si="4"/>
        <v>119939.33304608898</v>
      </c>
      <c r="C39" s="5">
        <f t="shared" si="0"/>
        <v>199.89888841014832</v>
      </c>
      <c r="D39" s="5">
        <f t="shared" si="2"/>
        <v>280.60642608531839</v>
      </c>
      <c r="E39" s="5">
        <f t="shared" si="3"/>
        <v>119658.72662000367</v>
      </c>
      <c r="F39" s="6">
        <f t="shared" si="1"/>
        <v>480.50531449546673</v>
      </c>
      <c r="G39"/>
      <c r="H39"/>
      <c r="I39"/>
      <c r="J39"/>
      <c r="L39"/>
    </row>
    <row r="40" spans="1:12" x14ac:dyDescent="0.2">
      <c r="A40" s="2">
        <f>IF(B40&lt;&gt;"",39,"")</f>
        <v>39</v>
      </c>
      <c r="B40" s="5">
        <f t="shared" si="4"/>
        <v>119658.72662000367</v>
      </c>
      <c r="C40" s="5">
        <f t="shared" si="0"/>
        <v>199.43121103333945</v>
      </c>
      <c r="D40" s="5">
        <f t="shared" si="2"/>
        <v>281.07410346212725</v>
      </c>
      <c r="E40" s="5">
        <f t="shared" si="3"/>
        <v>119377.65251654154</v>
      </c>
      <c r="F40" s="6">
        <f t="shared" si="1"/>
        <v>480.50531449546673</v>
      </c>
      <c r="G40"/>
      <c r="H40"/>
      <c r="I40"/>
      <c r="J40"/>
      <c r="L40"/>
    </row>
    <row r="41" spans="1:12" x14ac:dyDescent="0.2">
      <c r="A41" s="2">
        <f>IF(B41&lt;&gt;"",40,"")</f>
        <v>40</v>
      </c>
      <c r="B41" s="5">
        <f t="shared" si="4"/>
        <v>119377.65251654154</v>
      </c>
      <c r="C41" s="5">
        <f t="shared" si="0"/>
        <v>198.96275419423591</v>
      </c>
      <c r="D41" s="5">
        <f t="shared" si="2"/>
        <v>281.54256030123082</v>
      </c>
      <c r="E41" s="5">
        <f t="shared" si="3"/>
        <v>119096.10995624031</v>
      </c>
      <c r="F41" s="6">
        <f t="shared" si="1"/>
        <v>480.50531449546673</v>
      </c>
      <c r="G41"/>
      <c r="H41"/>
      <c r="I41"/>
      <c r="J41"/>
      <c r="L41"/>
    </row>
    <row r="42" spans="1:12" x14ac:dyDescent="0.2">
      <c r="A42" s="2">
        <f>IF(B42&lt;&gt;"",41,"")</f>
        <v>41</v>
      </c>
      <c r="B42" s="5">
        <f t="shared" si="4"/>
        <v>119096.10995624031</v>
      </c>
      <c r="C42" s="5">
        <f t="shared" si="0"/>
        <v>198.49351659373386</v>
      </c>
      <c r="D42" s="5">
        <f t="shared" si="2"/>
        <v>282.01179790173285</v>
      </c>
      <c r="E42" s="5">
        <f t="shared" si="3"/>
        <v>118814.09815833857</v>
      </c>
      <c r="F42" s="6">
        <f t="shared" si="1"/>
        <v>480.50531449546673</v>
      </c>
      <c r="G42"/>
      <c r="H42"/>
      <c r="I42"/>
      <c r="J42"/>
      <c r="L42"/>
    </row>
    <row r="43" spans="1:12" x14ac:dyDescent="0.2">
      <c r="A43" s="2">
        <f>IF(B43&lt;&gt;"",42,"")</f>
        <v>42</v>
      </c>
      <c r="B43" s="5">
        <f t="shared" si="4"/>
        <v>118814.09815833857</v>
      </c>
      <c r="C43" s="5">
        <f t="shared" si="0"/>
        <v>198.02349693056431</v>
      </c>
      <c r="D43" s="5">
        <f t="shared" si="2"/>
        <v>282.48181756490243</v>
      </c>
      <c r="E43" s="5">
        <f t="shared" si="3"/>
        <v>118531.61634077367</v>
      </c>
      <c r="F43" s="6">
        <f t="shared" si="1"/>
        <v>480.50531449546673</v>
      </c>
      <c r="G43"/>
      <c r="H43"/>
      <c r="I43"/>
      <c r="J43"/>
      <c r="L43"/>
    </row>
    <row r="44" spans="1:12" x14ac:dyDescent="0.2">
      <c r="A44" s="2">
        <f>IF(B44&lt;&gt;"",43,"")</f>
        <v>43</v>
      </c>
      <c r="B44" s="5">
        <f t="shared" si="4"/>
        <v>118531.61634077367</v>
      </c>
      <c r="C44" s="5">
        <f t="shared" si="0"/>
        <v>197.55269390128944</v>
      </c>
      <c r="D44" s="5">
        <f t="shared" si="2"/>
        <v>282.95262059417729</v>
      </c>
      <c r="E44" s="5">
        <f t="shared" si="3"/>
        <v>118248.66372017949</v>
      </c>
      <c r="F44" s="6">
        <f t="shared" si="1"/>
        <v>480.50531449546673</v>
      </c>
      <c r="G44"/>
      <c r="H44"/>
      <c r="I44"/>
      <c r="J44"/>
      <c r="L44"/>
    </row>
    <row r="45" spans="1:12" x14ac:dyDescent="0.2">
      <c r="A45" s="2">
        <f>IF(B45&lt;&gt;"",44,"")</f>
        <v>44</v>
      </c>
      <c r="B45" s="5">
        <f t="shared" si="4"/>
        <v>118248.66372017949</v>
      </c>
      <c r="C45" s="5">
        <f t="shared" si="0"/>
        <v>197.08110620029916</v>
      </c>
      <c r="D45" s="5">
        <f t="shared" si="2"/>
        <v>283.42420829516755</v>
      </c>
      <c r="E45" s="5">
        <f t="shared" si="3"/>
        <v>117965.23951188433</v>
      </c>
      <c r="F45" s="6">
        <f t="shared" si="1"/>
        <v>480.50531449546673</v>
      </c>
      <c r="G45"/>
      <c r="H45"/>
      <c r="I45"/>
      <c r="J45"/>
      <c r="L45"/>
    </row>
    <row r="46" spans="1:12" x14ac:dyDescent="0.2">
      <c r="A46" s="2">
        <f>IF(B46&lt;&gt;"",45,"")</f>
        <v>45</v>
      </c>
      <c r="B46" s="5">
        <f t="shared" si="4"/>
        <v>117965.23951188433</v>
      </c>
      <c r="C46" s="5">
        <f t="shared" si="0"/>
        <v>196.60873251980721</v>
      </c>
      <c r="D46" s="5">
        <f t="shared" si="2"/>
        <v>283.8965819756595</v>
      </c>
      <c r="E46" s="5">
        <f t="shared" si="3"/>
        <v>117681.34292990867</v>
      </c>
      <c r="F46" s="6">
        <f t="shared" si="1"/>
        <v>480.50531449546673</v>
      </c>
      <c r="G46"/>
      <c r="H46"/>
      <c r="I46"/>
      <c r="J46"/>
      <c r="L46"/>
    </row>
    <row r="47" spans="1:12" x14ac:dyDescent="0.2">
      <c r="A47" s="2">
        <f>IF(B47&lt;&gt;"",46,"")</f>
        <v>46</v>
      </c>
      <c r="B47" s="5">
        <f t="shared" si="4"/>
        <v>117681.34292990867</v>
      </c>
      <c r="C47" s="5">
        <f t="shared" si="0"/>
        <v>196.13557154984778</v>
      </c>
      <c r="D47" s="5">
        <f t="shared" si="2"/>
        <v>284.36974294561895</v>
      </c>
      <c r="E47" s="5">
        <f t="shared" si="3"/>
        <v>117396.97318696305</v>
      </c>
      <c r="F47" s="6">
        <f t="shared" si="1"/>
        <v>480.50531449546673</v>
      </c>
      <c r="G47"/>
      <c r="H47"/>
      <c r="I47"/>
      <c r="J47"/>
      <c r="L47"/>
    </row>
    <row r="48" spans="1:12" x14ac:dyDescent="0.2">
      <c r="A48" s="2">
        <f>IF(B48&lt;&gt;"",47,"")</f>
        <v>47</v>
      </c>
      <c r="B48" s="5">
        <f t="shared" si="4"/>
        <v>117396.97318696305</v>
      </c>
      <c r="C48" s="5">
        <f t="shared" si="0"/>
        <v>195.66162197827177</v>
      </c>
      <c r="D48" s="5">
        <f t="shared" si="2"/>
        <v>284.843692517195</v>
      </c>
      <c r="E48" s="5">
        <f t="shared" si="3"/>
        <v>117112.12949444585</v>
      </c>
      <c r="F48" s="6">
        <f t="shared" si="1"/>
        <v>480.50531449546673</v>
      </c>
      <c r="G48"/>
      <c r="H48"/>
      <c r="I48"/>
      <c r="J48"/>
      <c r="L48"/>
    </row>
    <row r="49" spans="1:12" x14ac:dyDescent="0.2">
      <c r="A49" s="2">
        <f>IF(B49&lt;&gt;"",48,"")</f>
        <v>48</v>
      </c>
      <c r="B49" s="5">
        <f t="shared" si="4"/>
        <v>117112.12949444585</v>
      </c>
      <c r="C49" s="5">
        <f t="shared" si="0"/>
        <v>195.18688249074307</v>
      </c>
      <c r="D49" s="5">
        <f t="shared" si="2"/>
        <v>285.31843200472366</v>
      </c>
      <c r="E49" s="5">
        <f t="shared" si="3"/>
        <v>116826.81106244112</v>
      </c>
      <c r="F49" s="6">
        <f t="shared" si="1"/>
        <v>480.50531449546673</v>
      </c>
      <c r="G49"/>
      <c r="H49"/>
      <c r="I49"/>
      <c r="J49"/>
      <c r="L49"/>
    </row>
    <row r="50" spans="1:12" x14ac:dyDescent="0.2">
      <c r="A50" s="2">
        <f>IF(B50&lt;&gt;"",49,"")</f>
        <v>49</v>
      </c>
      <c r="B50" s="5">
        <f t="shared" si="4"/>
        <v>116826.81106244112</v>
      </c>
      <c r="C50" s="5">
        <f t="shared" si="0"/>
        <v>194.71135177073521</v>
      </c>
      <c r="D50" s="5">
        <f t="shared" si="2"/>
        <v>285.7939627247315</v>
      </c>
      <c r="E50" s="5">
        <f t="shared" si="3"/>
        <v>116541.0170997164</v>
      </c>
      <c r="F50" s="6">
        <f t="shared" si="1"/>
        <v>480.50531449546673</v>
      </c>
      <c r="G50"/>
      <c r="H50"/>
      <c r="I50"/>
      <c r="J50"/>
      <c r="L50"/>
    </row>
    <row r="51" spans="1:12" x14ac:dyDescent="0.2">
      <c r="A51" s="2">
        <f>IF(B51&lt;&gt;"",50,"")</f>
        <v>50</v>
      </c>
      <c r="B51" s="5">
        <f t="shared" si="4"/>
        <v>116541.0170997164</v>
      </c>
      <c r="C51" s="5">
        <f t="shared" si="0"/>
        <v>194.23502849952732</v>
      </c>
      <c r="D51" s="5">
        <f t="shared" si="2"/>
        <v>286.27028599593939</v>
      </c>
      <c r="E51" s="5">
        <f t="shared" si="3"/>
        <v>116254.74681372046</v>
      </c>
      <c r="F51" s="6">
        <f t="shared" si="1"/>
        <v>480.50531449546673</v>
      </c>
      <c r="G51"/>
      <c r="H51"/>
      <c r="I51"/>
      <c r="J51"/>
      <c r="L51"/>
    </row>
    <row r="52" spans="1:12" x14ac:dyDescent="0.2">
      <c r="A52" s="2">
        <f>IF(B52&lt;&gt;"",51,"")</f>
        <v>51</v>
      </c>
      <c r="B52" s="5">
        <f t="shared" si="4"/>
        <v>116254.74681372046</v>
      </c>
      <c r="C52" s="5">
        <f t="shared" si="0"/>
        <v>193.75791135620076</v>
      </c>
      <c r="D52" s="5">
        <f t="shared" si="2"/>
        <v>286.747403139266</v>
      </c>
      <c r="E52" s="5">
        <f t="shared" si="3"/>
        <v>115967.99941058119</v>
      </c>
      <c r="F52" s="6">
        <f t="shared" si="1"/>
        <v>480.50531449546673</v>
      </c>
      <c r="G52"/>
      <c r="H52"/>
      <c r="I52"/>
      <c r="J52"/>
      <c r="L52"/>
    </row>
    <row r="53" spans="1:12" x14ac:dyDescent="0.2">
      <c r="A53" s="2">
        <f>IF(B53&lt;&gt;"",52,"")</f>
        <v>52</v>
      </c>
      <c r="B53" s="5">
        <f t="shared" si="4"/>
        <v>115967.99941058119</v>
      </c>
      <c r="C53" s="5">
        <f t="shared" si="0"/>
        <v>193.27999901763533</v>
      </c>
      <c r="D53" s="5">
        <f t="shared" si="2"/>
        <v>287.22531547783137</v>
      </c>
      <c r="E53" s="5">
        <f t="shared" si="3"/>
        <v>115680.77409510336</v>
      </c>
      <c r="F53" s="6">
        <f t="shared" si="1"/>
        <v>480.50531449546673</v>
      </c>
      <c r="G53"/>
      <c r="H53"/>
      <c r="I53"/>
      <c r="J53"/>
      <c r="L53"/>
    </row>
    <row r="54" spans="1:12" x14ac:dyDescent="0.2">
      <c r="A54" s="2">
        <f>IF(B54&lt;&gt;"",53,"")</f>
        <v>53</v>
      </c>
      <c r="B54" s="5">
        <f t="shared" si="4"/>
        <v>115680.77409510336</v>
      </c>
      <c r="C54" s="5">
        <f t="shared" si="0"/>
        <v>192.80129015850559</v>
      </c>
      <c r="D54" s="5">
        <f t="shared" si="2"/>
        <v>287.70402433696114</v>
      </c>
      <c r="E54" s="5">
        <f t="shared" si="3"/>
        <v>115393.07007076641</v>
      </c>
      <c r="F54" s="6">
        <f t="shared" si="1"/>
        <v>480.50531449546673</v>
      </c>
      <c r="G54"/>
      <c r="H54"/>
      <c r="I54"/>
      <c r="J54"/>
      <c r="L54"/>
    </row>
    <row r="55" spans="1:12" x14ac:dyDescent="0.2">
      <c r="A55" s="2">
        <f>IF(B55&lt;&gt;"",54,"")</f>
        <v>54</v>
      </c>
      <c r="B55" s="5">
        <f t="shared" si="4"/>
        <v>115393.07007076641</v>
      </c>
      <c r="C55" s="5">
        <f t="shared" si="0"/>
        <v>192.32178345127735</v>
      </c>
      <c r="D55" s="5">
        <f t="shared" si="2"/>
        <v>288.18353104418941</v>
      </c>
      <c r="E55" s="5">
        <f t="shared" si="3"/>
        <v>115104.88653972221</v>
      </c>
      <c r="F55" s="6">
        <f t="shared" si="1"/>
        <v>480.50531449546673</v>
      </c>
      <c r="G55"/>
      <c r="H55"/>
      <c r="I55"/>
      <c r="J55"/>
      <c r="L55"/>
    </row>
    <row r="56" spans="1:12" x14ac:dyDescent="0.2">
      <c r="A56" s="2">
        <f>IF(B56&lt;&gt;"",55,"")</f>
        <v>55</v>
      </c>
      <c r="B56" s="5">
        <f t="shared" si="4"/>
        <v>115104.88653972221</v>
      </c>
      <c r="C56" s="5">
        <f t="shared" si="0"/>
        <v>191.84147756620371</v>
      </c>
      <c r="D56" s="5">
        <f t="shared" si="2"/>
        <v>288.66383692926303</v>
      </c>
      <c r="E56" s="5">
        <f t="shared" si="3"/>
        <v>114816.22270279295</v>
      </c>
      <c r="F56" s="6">
        <f t="shared" si="1"/>
        <v>480.50531449546673</v>
      </c>
      <c r="G56"/>
      <c r="H56"/>
      <c r="I56"/>
      <c r="J56"/>
      <c r="L56"/>
    </row>
    <row r="57" spans="1:12" x14ac:dyDescent="0.2">
      <c r="A57" s="2">
        <f>IF(B57&lt;&gt;"",56,"")</f>
        <v>56</v>
      </c>
      <c r="B57" s="5">
        <f t="shared" si="4"/>
        <v>114816.22270279295</v>
      </c>
      <c r="C57" s="5">
        <f t="shared" si="0"/>
        <v>191.36037117132159</v>
      </c>
      <c r="D57" s="5">
        <f t="shared" si="2"/>
        <v>289.14494332414517</v>
      </c>
      <c r="E57" s="5">
        <f t="shared" si="3"/>
        <v>114527.0777594688</v>
      </c>
      <c r="F57" s="6">
        <f t="shared" si="1"/>
        <v>480.50531449546673</v>
      </c>
      <c r="G57"/>
      <c r="H57"/>
      <c r="I57"/>
      <c r="J57"/>
      <c r="L57"/>
    </row>
    <row r="58" spans="1:12" x14ac:dyDescent="0.2">
      <c r="A58" s="2">
        <f>IF(B58&lt;&gt;"",57,"")</f>
        <v>57</v>
      </c>
      <c r="B58" s="5">
        <f t="shared" si="4"/>
        <v>114527.0777594688</v>
      </c>
      <c r="C58" s="5">
        <f t="shared" si="0"/>
        <v>190.878462932448</v>
      </c>
      <c r="D58" s="5">
        <f t="shared" si="2"/>
        <v>289.6268515630187</v>
      </c>
      <c r="E58" s="5">
        <f t="shared" si="3"/>
        <v>114237.45090790578</v>
      </c>
      <c r="F58" s="6">
        <f t="shared" si="1"/>
        <v>480.50531449546673</v>
      </c>
      <c r="G58"/>
      <c r="H58"/>
      <c r="I58"/>
      <c r="J58"/>
      <c r="L58"/>
    </row>
    <row r="59" spans="1:12" x14ac:dyDescent="0.2">
      <c r="A59" s="2">
        <f>IF(B59&lt;&gt;"",58,"")</f>
        <v>58</v>
      </c>
      <c r="B59" s="5">
        <f t="shared" si="4"/>
        <v>114237.45090790578</v>
      </c>
      <c r="C59" s="5">
        <f t="shared" si="0"/>
        <v>190.39575151317629</v>
      </c>
      <c r="D59" s="5">
        <f t="shared" si="2"/>
        <v>290.10956298229041</v>
      </c>
      <c r="E59" s="5">
        <f t="shared" si="3"/>
        <v>113947.34134492348</v>
      </c>
      <c r="F59" s="6">
        <f t="shared" si="1"/>
        <v>480.50531449546673</v>
      </c>
      <c r="G59"/>
      <c r="H59"/>
      <c r="I59"/>
      <c r="J59"/>
      <c r="L59"/>
    </row>
    <row r="60" spans="1:12" x14ac:dyDescent="0.2">
      <c r="A60" s="2">
        <f>IF(B60&lt;&gt;"",59,"")</f>
        <v>59</v>
      </c>
      <c r="B60" s="5">
        <f t="shared" si="4"/>
        <v>113947.34134492348</v>
      </c>
      <c r="C60" s="5">
        <f t="shared" si="0"/>
        <v>189.91223557487248</v>
      </c>
      <c r="D60" s="5">
        <f t="shared" si="2"/>
        <v>290.59307892059428</v>
      </c>
      <c r="E60" s="5">
        <f t="shared" si="3"/>
        <v>113656.74826600289</v>
      </c>
      <c r="F60" s="6">
        <f t="shared" si="1"/>
        <v>480.50531449546673</v>
      </c>
      <c r="G60"/>
      <c r="H60"/>
      <c r="I60"/>
      <c r="J60"/>
      <c r="L60"/>
    </row>
    <row r="61" spans="1:12" x14ac:dyDescent="0.2">
      <c r="A61" s="2">
        <f>IF(B61&lt;&gt;"",60,"")</f>
        <v>60</v>
      </c>
      <c r="B61" s="5">
        <f t="shared" si="4"/>
        <v>113656.74826600289</v>
      </c>
      <c r="C61" s="5">
        <f t="shared" si="0"/>
        <v>189.42791377667149</v>
      </c>
      <c r="D61" s="5">
        <f t="shared" si="2"/>
        <v>291.07740071879527</v>
      </c>
      <c r="E61" s="5">
        <f t="shared" si="3"/>
        <v>113365.67086528409</v>
      </c>
      <c r="F61" s="6">
        <f t="shared" si="1"/>
        <v>480.50531449546673</v>
      </c>
      <c r="G61"/>
      <c r="H61"/>
      <c r="I61"/>
      <c r="J61"/>
      <c r="L61"/>
    </row>
    <row r="62" spans="1:12" x14ac:dyDescent="0.2">
      <c r="A62" s="2">
        <f>IF(B62&lt;&gt;"",61,"")</f>
        <v>61</v>
      </c>
      <c r="B62" s="5">
        <f t="shared" si="4"/>
        <v>113365.67086528409</v>
      </c>
      <c r="C62" s="5">
        <f t="shared" si="0"/>
        <v>188.94278477547348</v>
      </c>
      <c r="D62" s="5">
        <f t="shared" si="2"/>
        <v>291.56252971999322</v>
      </c>
      <c r="E62" s="5">
        <f t="shared" si="3"/>
        <v>113074.1083355641</v>
      </c>
      <c r="F62" s="6">
        <f t="shared" si="1"/>
        <v>480.50531449546673</v>
      </c>
      <c r="G62"/>
      <c r="H62"/>
      <c r="I62"/>
      <c r="J62"/>
      <c r="L62"/>
    </row>
    <row r="63" spans="1:12" x14ac:dyDescent="0.2">
      <c r="A63" s="2">
        <f>IF(B63&lt;&gt;"",62,"")</f>
        <v>62</v>
      </c>
      <c r="B63" s="5">
        <f t="shared" si="4"/>
        <v>113074.1083355641</v>
      </c>
      <c r="C63" s="5">
        <f t="shared" si="0"/>
        <v>188.45684722594015</v>
      </c>
      <c r="D63" s="5">
        <f t="shared" si="2"/>
        <v>292.04846726952655</v>
      </c>
      <c r="E63" s="5">
        <f t="shared" si="3"/>
        <v>112782.05986829457</v>
      </c>
      <c r="F63" s="6">
        <f t="shared" si="1"/>
        <v>480.50531449546673</v>
      </c>
      <c r="G63"/>
      <c r="H63"/>
      <c r="I63"/>
      <c r="J63"/>
      <c r="L63"/>
    </row>
    <row r="64" spans="1:12" x14ac:dyDescent="0.2">
      <c r="A64" s="2">
        <f>IF(B64&lt;&gt;"",63,"")</f>
        <v>63</v>
      </c>
      <c r="B64" s="5">
        <f t="shared" si="4"/>
        <v>112782.05986829457</v>
      </c>
      <c r="C64" s="5">
        <f t="shared" si="0"/>
        <v>187.97009978049095</v>
      </c>
      <c r="D64" s="5">
        <f t="shared" si="2"/>
        <v>292.53521471497578</v>
      </c>
      <c r="E64" s="5">
        <f t="shared" si="3"/>
        <v>112489.52465357959</v>
      </c>
      <c r="F64" s="6">
        <f t="shared" si="1"/>
        <v>480.50531449546673</v>
      </c>
      <c r="G64"/>
      <c r="H64"/>
      <c r="I64"/>
      <c r="J64"/>
      <c r="L64"/>
    </row>
    <row r="65" spans="1:12" x14ac:dyDescent="0.2">
      <c r="A65" s="2">
        <f>IF(B65&lt;&gt;"",64,"")</f>
        <v>64</v>
      </c>
      <c r="B65" s="5">
        <f t="shared" si="4"/>
        <v>112489.52465357959</v>
      </c>
      <c r="C65" s="5">
        <f t="shared" si="0"/>
        <v>187.4825410892993</v>
      </c>
      <c r="D65" s="5">
        <f t="shared" si="2"/>
        <v>293.0227734061674</v>
      </c>
      <c r="E65" s="5">
        <f t="shared" si="3"/>
        <v>112196.50188017343</v>
      </c>
      <c r="F65" s="6">
        <f t="shared" si="1"/>
        <v>480.50531449546673</v>
      </c>
      <c r="G65"/>
      <c r="H65"/>
      <c r="I65"/>
      <c r="J65"/>
      <c r="L65"/>
    </row>
    <row r="66" spans="1:12" x14ac:dyDescent="0.2">
      <c r="A66" s="2">
        <f>IF(B66&lt;&gt;"",65,"")</f>
        <v>65</v>
      </c>
      <c r="B66" s="5">
        <f t="shared" si="4"/>
        <v>112196.50188017343</v>
      </c>
      <c r="C66" s="5">
        <f t="shared" ref="C66:C129" si="5">IFERROR(B66*$I$4/12,"")</f>
        <v>186.99416980028903</v>
      </c>
      <c r="D66" s="5">
        <f t="shared" si="2"/>
        <v>293.51114469517768</v>
      </c>
      <c r="E66" s="5">
        <f t="shared" si="3"/>
        <v>111902.99073547825</v>
      </c>
      <c r="F66" s="6">
        <f t="shared" ref="F66:F129" si="6">IF(A66&lt;&gt;"",$I$6,"")</f>
        <v>480.50531449546673</v>
      </c>
      <c r="G66"/>
      <c r="H66"/>
      <c r="I66"/>
      <c r="J66"/>
      <c r="L66"/>
    </row>
    <row r="67" spans="1:12" x14ac:dyDescent="0.2">
      <c r="A67" s="2">
        <f>IF(B67&lt;&gt;"",66,"")</f>
        <v>66</v>
      </c>
      <c r="B67" s="5">
        <f t="shared" si="4"/>
        <v>111902.99073547825</v>
      </c>
      <c r="C67" s="5">
        <f t="shared" si="5"/>
        <v>186.50498455913043</v>
      </c>
      <c r="D67" s="5">
        <f t="shared" ref="D67:D130" si="7">IFERROR(F67-C67,"")</f>
        <v>294.0003299363363</v>
      </c>
      <c r="E67" s="5">
        <f t="shared" ref="E67:E130" si="8">IF(A67&lt;&gt;"",B67-D67,"")</f>
        <v>111608.99040554192</v>
      </c>
      <c r="F67" s="6">
        <f t="shared" si="6"/>
        <v>480.50531449546673</v>
      </c>
      <c r="G67"/>
      <c r="H67"/>
      <c r="I67"/>
      <c r="J67"/>
      <c r="L67"/>
    </row>
    <row r="68" spans="1:12" x14ac:dyDescent="0.2">
      <c r="A68" s="2">
        <f>IF(B68&lt;&gt;"",67,"")</f>
        <v>67</v>
      </c>
      <c r="B68" s="5">
        <f t="shared" ref="B68:B131" si="9">IFERROR(IF(B67-D67&gt;=0.01,B67-D67,""),"")</f>
        <v>111608.99040554192</v>
      </c>
      <c r="C68" s="5">
        <f t="shared" si="5"/>
        <v>186.01498400923654</v>
      </c>
      <c r="D68" s="5">
        <f t="shared" si="7"/>
        <v>294.49033048623016</v>
      </c>
      <c r="E68" s="5">
        <f t="shared" si="8"/>
        <v>111314.50007505569</v>
      </c>
      <c r="F68" s="6">
        <f t="shared" si="6"/>
        <v>480.50531449546673</v>
      </c>
      <c r="G68"/>
      <c r="H68"/>
      <c r="I68"/>
      <c r="J68"/>
      <c r="L68"/>
    </row>
    <row r="69" spans="1:12" x14ac:dyDescent="0.2">
      <c r="A69" s="2">
        <f>IF(B69&lt;&gt;"",68,"")</f>
        <v>68</v>
      </c>
      <c r="B69" s="5">
        <f t="shared" si="9"/>
        <v>111314.50007505569</v>
      </c>
      <c r="C69" s="5">
        <f t="shared" si="5"/>
        <v>185.52416679175951</v>
      </c>
      <c r="D69" s="5">
        <f t="shared" si="7"/>
        <v>294.98114770370722</v>
      </c>
      <c r="E69" s="5">
        <f t="shared" si="8"/>
        <v>111019.51892735199</v>
      </c>
      <c r="F69" s="6">
        <f t="shared" si="6"/>
        <v>480.50531449546673</v>
      </c>
      <c r="G69"/>
      <c r="H69"/>
      <c r="I69"/>
      <c r="J69"/>
      <c r="L69"/>
    </row>
    <row r="70" spans="1:12" x14ac:dyDescent="0.2">
      <c r="A70" s="2">
        <f>IF(B70&lt;&gt;"",69,"")</f>
        <v>69</v>
      </c>
      <c r="B70" s="5">
        <f t="shared" si="9"/>
        <v>111019.51892735199</v>
      </c>
      <c r="C70" s="5">
        <f t="shared" si="5"/>
        <v>185.03253154558664</v>
      </c>
      <c r="D70" s="5">
        <f t="shared" si="7"/>
        <v>295.47278294988007</v>
      </c>
      <c r="E70" s="5">
        <f t="shared" si="8"/>
        <v>110724.04614440212</v>
      </c>
      <c r="F70" s="6">
        <f t="shared" si="6"/>
        <v>480.50531449546673</v>
      </c>
      <c r="G70"/>
      <c r="H70"/>
      <c r="I70"/>
      <c r="J70"/>
      <c r="L70"/>
    </row>
    <row r="71" spans="1:12" x14ac:dyDescent="0.2">
      <c r="A71" s="2">
        <f>IF(B71&lt;&gt;"",70,"")</f>
        <v>70</v>
      </c>
      <c r="B71" s="5">
        <f t="shared" si="9"/>
        <v>110724.04614440212</v>
      </c>
      <c r="C71" s="5">
        <f t="shared" si="5"/>
        <v>184.5400769073369</v>
      </c>
      <c r="D71" s="5">
        <f t="shared" si="7"/>
        <v>295.96523758812987</v>
      </c>
      <c r="E71" s="5">
        <f t="shared" si="8"/>
        <v>110428.08090681399</v>
      </c>
      <c r="F71" s="6">
        <f t="shared" si="6"/>
        <v>480.50531449546673</v>
      </c>
      <c r="G71"/>
      <c r="H71"/>
      <c r="I71"/>
      <c r="J71"/>
      <c r="L71"/>
    </row>
    <row r="72" spans="1:12" x14ac:dyDescent="0.2">
      <c r="A72" s="2">
        <f>IF(B72&lt;&gt;"",71,"")</f>
        <v>71</v>
      </c>
      <c r="B72" s="5">
        <f t="shared" si="9"/>
        <v>110428.08090681399</v>
      </c>
      <c r="C72" s="5">
        <f t="shared" si="5"/>
        <v>184.04680151135665</v>
      </c>
      <c r="D72" s="5">
        <f t="shared" si="7"/>
        <v>296.45851298411009</v>
      </c>
      <c r="E72" s="5">
        <f t="shared" si="8"/>
        <v>110131.62239382988</v>
      </c>
      <c r="F72" s="6">
        <f t="shared" si="6"/>
        <v>480.50531449546673</v>
      </c>
      <c r="G72"/>
      <c r="H72"/>
      <c r="I72"/>
      <c r="J72"/>
      <c r="L72"/>
    </row>
    <row r="73" spans="1:12" x14ac:dyDescent="0.2">
      <c r="A73" s="2">
        <f>IF(B73&lt;&gt;"",72,"")</f>
        <v>72</v>
      </c>
      <c r="B73" s="5">
        <f t="shared" si="9"/>
        <v>110131.62239382988</v>
      </c>
      <c r="C73" s="5">
        <f t="shared" si="5"/>
        <v>183.55270398971649</v>
      </c>
      <c r="D73" s="5">
        <f t="shared" si="7"/>
        <v>296.95261050575027</v>
      </c>
      <c r="E73" s="5">
        <f t="shared" si="8"/>
        <v>109834.66978332413</v>
      </c>
      <c r="F73" s="6">
        <f t="shared" si="6"/>
        <v>480.50531449546673</v>
      </c>
      <c r="G73"/>
      <c r="H73"/>
      <c r="I73"/>
      <c r="J73"/>
      <c r="L73"/>
    </row>
    <row r="74" spans="1:12" x14ac:dyDescent="0.2">
      <c r="A74" s="2">
        <f>IF(B74&lt;&gt;"",73,"")</f>
        <v>73</v>
      </c>
      <c r="B74" s="5">
        <f t="shared" si="9"/>
        <v>109834.66978332413</v>
      </c>
      <c r="C74" s="5">
        <f t="shared" si="5"/>
        <v>183.05778297220692</v>
      </c>
      <c r="D74" s="5">
        <f t="shared" si="7"/>
        <v>297.44753152325984</v>
      </c>
      <c r="E74" s="5">
        <f t="shared" si="8"/>
        <v>109537.22225180088</v>
      </c>
      <c r="F74" s="6">
        <f t="shared" si="6"/>
        <v>480.50531449546673</v>
      </c>
      <c r="G74"/>
      <c r="H74"/>
      <c r="I74"/>
      <c r="J74"/>
      <c r="L74"/>
    </row>
    <row r="75" spans="1:12" x14ac:dyDescent="0.2">
      <c r="A75" s="2">
        <f>IF(B75&lt;&gt;"",74,"")</f>
        <v>74</v>
      </c>
      <c r="B75" s="5">
        <f t="shared" si="9"/>
        <v>109537.22225180088</v>
      </c>
      <c r="C75" s="5">
        <f t="shared" si="5"/>
        <v>182.56203708633481</v>
      </c>
      <c r="D75" s="5">
        <f t="shared" si="7"/>
        <v>297.94327740913195</v>
      </c>
      <c r="E75" s="5">
        <f t="shared" si="8"/>
        <v>109239.27897439175</v>
      </c>
      <c r="F75" s="6">
        <f t="shared" si="6"/>
        <v>480.50531449546673</v>
      </c>
      <c r="G75"/>
      <c r="H75"/>
      <c r="I75"/>
      <c r="J75"/>
      <c r="L75"/>
    </row>
    <row r="76" spans="1:12" x14ac:dyDescent="0.2">
      <c r="A76" s="2">
        <f>IF(B76&lt;&gt;"",75,"")</f>
        <v>75</v>
      </c>
      <c r="B76" s="5">
        <f t="shared" si="9"/>
        <v>109239.27897439175</v>
      </c>
      <c r="C76" s="5">
        <f t="shared" si="5"/>
        <v>182.06546495731959</v>
      </c>
      <c r="D76" s="5">
        <f t="shared" si="7"/>
        <v>298.43984953814714</v>
      </c>
      <c r="E76" s="5">
        <f t="shared" si="8"/>
        <v>108940.83912485361</v>
      </c>
      <c r="F76" s="6">
        <f t="shared" si="6"/>
        <v>480.50531449546673</v>
      </c>
      <c r="G76"/>
      <c r="H76"/>
      <c r="I76"/>
      <c r="J76"/>
      <c r="L76"/>
    </row>
    <row r="77" spans="1:12" x14ac:dyDescent="0.2">
      <c r="A77" s="2">
        <f>IF(B77&lt;&gt;"",76,"")</f>
        <v>76</v>
      </c>
      <c r="B77" s="5">
        <f t="shared" si="9"/>
        <v>108940.83912485361</v>
      </c>
      <c r="C77" s="5">
        <f t="shared" si="5"/>
        <v>181.56806520808937</v>
      </c>
      <c r="D77" s="5">
        <f t="shared" si="7"/>
        <v>298.93724928737737</v>
      </c>
      <c r="E77" s="5">
        <f t="shared" si="8"/>
        <v>108641.90187556623</v>
      </c>
      <c r="F77" s="6">
        <f t="shared" si="6"/>
        <v>480.50531449546673</v>
      </c>
      <c r="G77"/>
      <c r="H77"/>
      <c r="I77"/>
      <c r="J77"/>
      <c r="L77"/>
    </row>
    <row r="78" spans="1:12" x14ac:dyDescent="0.2">
      <c r="A78" s="2">
        <f>IF(B78&lt;&gt;"",77,"")</f>
        <v>77</v>
      </c>
      <c r="B78" s="5">
        <f t="shared" si="9"/>
        <v>108641.90187556623</v>
      </c>
      <c r="C78" s="5">
        <f t="shared" si="5"/>
        <v>181.06983645927707</v>
      </c>
      <c r="D78" s="5">
        <f t="shared" si="7"/>
        <v>299.43547803618969</v>
      </c>
      <c r="E78" s="5">
        <f t="shared" si="8"/>
        <v>108342.46639753004</v>
      </c>
      <c r="F78" s="6">
        <f t="shared" si="6"/>
        <v>480.50531449546673</v>
      </c>
      <c r="G78"/>
      <c r="H78"/>
      <c r="I78"/>
      <c r="J78"/>
      <c r="L78"/>
    </row>
    <row r="79" spans="1:12" x14ac:dyDescent="0.2">
      <c r="A79" s="2">
        <f>IF(B79&lt;&gt;"",78,"")</f>
        <v>78</v>
      </c>
      <c r="B79" s="5">
        <f t="shared" si="9"/>
        <v>108342.46639753004</v>
      </c>
      <c r="C79" s="5">
        <f t="shared" si="5"/>
        <v>180.57077732921672</v>
      </c>
      <c r="D79" s="5">
        <f t="shared" si="7"/>
        <v>299.93453716625004</v>
      </c>
      <c r="E79" s="5">
        <f t="shared" si="8"/>
        <v>108042.53186036379</v>
      </c>
      <c r="F79" s="6">
        <f t="shared" si="6"/>
        <v>480.50531449546673</v>
      </c>
      <c r="G79"/>
      <c r="H79"/>
      <c r="I79"/>
      <c r="J79"/>
      <c r="L79"/>
    </row>
    <row r="80" spans="1:12" x14ac:dyDescent="0.2">
      <c r="A80" s="2">
        <f>IF(B80&lt;&gt;"",79,"")</f>
        <v>79</v>
      </c>
      <c r="B80" s="5">
        <f t="shared" si="9"/>
        <v>108042.53186036379</v>
      </c>
      <c r="C80" s="5">
        <f t="shared" si="5"/>
        <v>180.07088643393965</v>
      </c>
      <c r="D80" s="5">
        <f t="shared" si="7"/>
        <v>300.43442806152711</v>
      </c>
      <c r="E80" s="5">
        <f t="shared" si="8"/>
        <v>107742.09743230225</v>
      </c>
      <c r="F80" s="6">
        <f t="shared" si="6"/>
        <v>480.50531449546673</v>
      </c>
      <c r="G80"/>
      <c r="H80"/>
      <c r="I80"/>
      <c r="J80"/>
      <c r="L80"/>
    </row>
    <row r="81" spans="1:12" x14ac:dyDescent="0.2">
      <c r="A81" s="2">
        <f>IF(B81&lt;&gt;"",80,"")</f>
        <v>80</v>
      </c>
      <c r="B81" s="5">
        <f t="shared" si="9"/>
        <v>107742.09743230225</v>
      </c>
      <c r="C81" s="5">
        <f t="shared" si="5"/>
        <v>179.57016238717043</v>
      </c>
      <c r="D81" s="5">
        <f t="shared" si="7"/>
        <v>300.93515210829628</v>
      </c>
      <c r="E81" s="5">
        <f t="shared" si="8"/>
        <v>107441.16228019395</v>
      </c>
      <c r="F81" s="6">
        <f t="shared" si="6"/>
        <v>480.50531449546673</v>
      </c>
      <c r="G81"/>
      <c r="H81"/>
      <c r="I81"/>
      <c r="J81"/>
      <c r="L81"/>
    </row>
    <row r="82" spans="1:12" x14ac:dyDescent="0.2">
      <c r="A82" s="2">
        <f>IF(B82&lt;&gt;"",81,"")</f>
        <v>81</v>
      </c>
      <c r="B82" s="5">
        <f t="shared" si="9"/>
        <v>107441.16228019395</v>
      </c>
      <c r="C82" s="5">
        <f t="shared" si="5"/>
        <v>179.06860380032325</v>
      </c>
      <c r="D82" s="5">
        <f t="shared" si="7"/>
        <v>301.43671069514346</v>
      </c>
      <c r="E82" s="5">
        <f t="shared" si="8"/>
        <v>107139.72556949881</v>
      </c>
      <c r="F82" s="6">
        <f t="shared" si="6"/>
        <v>480.50531449546673</v>
      </c>
      <c r="G82"/>
      <c r="H82"/>
      <c r="I82"/>
      <c r="J82"/>
      <c r="L82"/>
    </row>
    <row r="83" spans="1:12" x14ac:dyDescent="0.2">
      <c r="A83" s="2">
        <f>IF(B83&lt;&gt;"",82,"")</f>
        <v>82</v>
      </c>
      <c r="B83" s="5">
        <f t="shared" si="9"/>
        <v>107139.72556949881</v>
      </c>
      <c r="C83" s="5">
        <f t="shared" si="5"/>
        <v>178.56620928249802</v>
      </c>
      <c r="D83" s="5">
        <f t="shared" si="7"/>
        <v>301.93910521296868</v>
      </c>
      <c r="E83" s="5">
        <f t="shared" si="8"/>
        <v>106837.78646428585</v>
      </c>
      <c r="F83" s="6">
        <f t="shared" si="6"/>
        <v>480.50531449546673</v>
      </c>
      <c r="G83"/>
      <c r="H83"/>
      <c r="I83"/>
      <c r="J83"/>
      <c r="L83"/>
    </row>
    <row r="84" spans="1:12" x14ac:dyDescent="0.2">
      <c r="A84" s="2">
        <f>IF(B84&lt;&gt;"",83,"")</f>
        <v>83</v>
      </c>
      <c r="B84" s="5">
        <f t="shared" si="9"/>
        <v>106837.78646428585</v>
      </c>
      <c r="C84" s="5">
        <f t="shared" si="5"/>
        <v>178.0629774404764</v>
      </c>
      <c r="D84" s="5">
        <f t="shared" si="7"/>
        <v>302.44233705499033</v>
      </c>
      <c r="E84" s="5">
        <f t="shared" si="8"/>
        <v>106535.34412723086</v>
      </c>
      <c r="F84" s="6">
        <f t="shared" si="6"/>
        <v>480.50531449546673</v>
      </c>
      <c r="G84"/>
      <c r="H84"/>
      <c r="I84"/>
      <c r="J84"/>
      <c r="L84"/>
    </row>
    <row r="85" spans="1:12" x14ac:dyDescent="0.2">
      <c r="A85" s="2">
        <f>IF(B85&lt;&gt;"",84,"")</f>
        <v>84</v>
      </c>
      <c r="B85" s="5">
        <f t="shared" si="9"/>
        <v>106535.34412723086</v>
      </c>
      <c r="C85" s="5">
        <f t="shared" si="5"/>
        <v>177.55890687871809</v>
      </c>
      <c r="D85" s="5">
        <f t="shared" si="7"/>
        <v>302.94640761674862</v>
      </c>
      <c r="E85" s="5">
        <f t="shared" si="8"/>
        <v>106232.39771961411</v>
      </c>
      <c r="F85" s="6">
        <f t="shared" si="6"/>
        <v>480.50531449546673</v>
      </c>
      <c r="G85"/>
      <c r="H85"/>
      <c r="I85"/>
      <c r="J85"/>
      <c r="L85"/>
    </row>
    <row r="86" spans="1:12" x14ac:dyDescent="0.2">
      <c r="A86" s="2">
        <f>IF(B86&lt;&gt;"",85,"")</f>
        <v>85</v>
      </c>
      <c r="B86" s="5">
        <f t="shared" si="9"/>
        <v>106232.39771961411</v>
      </c>
      <c r="C86" s="5">
        <f t="shared" si="5"/>
        <v>177.05399619935687</v>
      </c>
      <c r="D86" s="5">
        <f t="shared" si="7"/>
        <v>303.45131829610989</v>
      </c>
      <c r="E86" s="5">
        <f t="shared" si="8"/>
        <v>105928.946401318</v>
      </c>
      <c r="F86" s="6">
        <f t="shared" si="6"/>
        <v>480.50531449546673</v>
      </c>
      <c r="G86"/>
      <c r="H86"/>
      <c r="I86"/>
      <c r="J86"/>
      <c r="L86"/>
    </row>
    <row r="87" spans="1:12" x14ac:dyDescent="0.2">
      <c r="A87" s="2">
        <f>IF(B87&lt;&gt;"",86,"")</f>
        <v>86</v>
      </c>
      <c r="B87" s="5">
        <f t="shared" si="9"/>
        <v>105928.946401318</v>
      </c>
      <c r="C87" s="5">
        <f t="shared" si="5"/>
        <v>176.54824400219664</v>
      </c>
      <c r="D87" s="5">
        <f t="shared" si="7"/>
        <v>303.95707049327007</v>
      </c>
      <c r="E87" s="5">
        <f t="shared" si="8"/>
        <v>105624.98933082473</v>
      </c>
      <c r="F87" s="6">
        <f t="shared" si="6"/>
        <v>480.50531449546673</v>
      </c>
      <c r="G87"/>
      <c r="H87"/>
      <c r="I87"/>
      <c r="J87"/>
      <c r="L87"/>
    </row>
    <row r="88" spans="1:12" x14ac:dyDescent="0.2">
      <c r="A88" s="2">
        <f>IF(B88&lt;&gt;"",87,"")</f>
        <v>87</v>
      </c>
      <c r="B88" s="5">
        <f t="shared" si="9"/>
        <v>105624.98933082473</v>
      </c>
      <c r="C88" s="5">
        <f t="shared" si="5"/>
        <v>176.04164888470788</v>
      </c>
      <c r="D88" s="5">
        <f t="shared" si="7"/>
        <v>304.46366561075888</v>
      </c>
      <c r="E88" s="5">
        <f t="shared" si="8"/>
        <v>105320.52566521397</v>
      </c>
      <c r="F88" s="6">
        <f t="shared" si="6"/>
        <v>480.50531449546673</v>
      </c>
      <c r="G88"/>
      <c r="H88"/>
      <c r="I88"/>
      <c r="J88"/>
      <c r="L88"/>
    </row>
    <row r="89" spans="1:12" x14ac:dyDescent="0.2">
      <c r="A89" s="2">
        <f>IF(B89&lt;&gt;"",88,"")</f>
        <v>88</v>
      </c>
      <c r="B89" s="5">
        <f t="shared" si="9"/>
        <v>105320.52566521397</v>
      </c>
      <c r="C89" s="5">
        <f t="shared" si="5"/>
        <v>175.5342094420233</v>
      </c>
      <c r="D89" s="5">
        <f t="shared" si="7"/>
        <v>304.97110505344347</v>
      </c>
      <c r="E89" s="5">
        <f t="shared" si="8"/>
        <v>105015.55456016053</v>
      </c>
      <c r="F89" s="6">
        <f t="shared" si="6"/>
        <v>480.50531449546673</v>
      </c>
      <c r="G89"/>
      <c r="H89"/>
      <c r="I89"/>
      <c r="J89"/>
      <c r="L89"/>
    </row>
    <row r="90" spans="1:12" x14ac:dyDescent="0.2">
      <c r="A90" s="2">
        <f>IF(B90&lt;&gt;"",89,"")</f>
        <v>89</v>
      </c>
      <c r="B90" s="5">
        <f t="shared" si="9"/>
        <v>105015.55456016053</v>
      </c>
      <c r="C90" s="5">
        <f t="shared" si="5"/>
        <v>175.02592426693423</v>
      </c>
      <c r="D90" s="5">
        <f t="shared" si="7"/>
        <v>305.47939022853251</v>
      </c>
      <c r="E90" s="5">
        <f t="shared" si="8"/>
        <v>104710.075169932</v>
      </c>
      <c r="F90" s="6">
        <f t="shared" si="6"/>
        <v>480.50531449546673</v>
      </c>
      <c r="G90"/>
      <c r="H90"/>
      <c r="I90"/>
      <c r="J90"/>
      <c r="L90"/>
    </row>
    <row r="91" spans="1:12" x14ac:dyDescent="0.2">
      <c r="A91" s="2">
        <f>IF(B91&lt;&gt;"",90,"")</f>
        <v>90</v>
      </c>
      <c r="B91" s="5">
        <f t="shared" si="9"/>
        <v>104710.075169932</v>
      </c>
      <c r="C91" s="5">
        <f t="shared" si="5"/>
        <v>174.51679194988665</v>
      </c>
      <c r="D91" s="5">
        <f t="shared" si="7"/>
        <v>305.98852254558005</v>
      </c>
      <c r="E91" s="5">
        <f t="shared" si="8"/>
        <v>104404.08664738642</v>
      </c>
      <c r="F91" s="6">
        <f t="shared" si="6"/>
        <v>480.50531449546673</v>
      </c>
      <c r="G91"/>
      <c r="H91"/>
      <c r="I91"/>
      <c r="J91"/>
      <c r="L91"/>
    </row>
    <row r="92" spans="1:12" x14ac:dyDescent="0.2">
      <c r="A92" s="2">
        <f>IF(B92&lt;&gt;"",91,"")</f>
        <v>91</v>
      </c>
      <c r="B92" s="5">
        <f t="shared" si="9"/>
        <v>104404.08664738642</v>
      </c>
      <c r="C92" s="5">
        <f t="shared" si="5"/>
        <v>174.00681107897734</v>
      </c>
      <c r="D92" s="5">
        <f t="shared" si="7"/>
        <v>306.49850341648937</v>
      </c>
      <c r="E92" s="5">
        <f t="shared" si="8"/>
        <v>104097.58814396993</v>
      </c>
      <c r="F92" s="6">
        <f t="shared" si="6"/>
        <v>480.50531449546673</v>
      </c>
      <c r="G92"/>
      <c r="H92"/>
      <c r="I92"/>
      <c r="J92"/>
      <c r="L92"/>
    </row>
    <row r="93" spans="1:12" x14ac:dyDescent="0.2">
      <c r="A93" s="2">
        <f>IF(B93&lt;&gt;"",92,"")</f>
        <v>92</v>
      </c>
      <c r="B93" s="5">
        <f t="shared" si="9"/>
        <v>104097.58814396993</v>
      </c>
      <c r="C93" s="5">
        <f t="shared" si="5"/>
        <v>173.49598023994989</v>
      </c>
      <c r="D93" s="5">
        <f t="shared" si="7"/>
        <v>307.00933425551682</v>
      </c>
      <c r="E93" s="5">
        <f t="shared" si="8"/>
        <v>103790.57880971441</v>
      </c>
      <c r="F93" s="6">
        <f t="shared" si="6"/>
        <v>480.50531449546673</v>
      </c>
      <c r="G93"/>
      <c r="H93"/>
      <c r="I93"/>
      <c r="J93"/>
      <c r="L93"/>
    </row>
    <row r="94" spans="1:12" x14ac:dyDescent="0.2">
      <c r="A94" s="2">
        <f>IF(B94&lt;&gt;"",93,"")</f>
        <v>93</v>
      </c>
      <c r="B94" s="5">
        <f t="shared" si="9"/>
        <v>103790.57880971441</v>
      </c>
      <c r="C94" s="5">
        <f t="shared" si="5"/>
        <v>172.98429801619068</v>
      </c>
      <c r="D94" s="5">
        <f t="shared" si="7"/>
        <v>307.52101647927606</v>
      </c>
      <c r="E94" s="5">
        <f t="shared" si="8"/>
        <v>103483.05779323513</v>
      </c>
      <c r="F94" s="6">
        <f t="shared" si="6"/>
        <v>480.50531449546673</v>
      </c>
      <c r="G94"/>
      <c r="H94"/>
      <c r="I94"/>
      <c r="J94"/>
      <c r="L94"/>
    </row>
    <row r="95" spans="1:12" x14ac:dyDescent="0.2">
      <c r="A95" s="2">
        <f>IF(B95&lt;&gt;"",94,"")</f>
        <v>94</v>
      </c>
      <c r="B95" s="5">
        <f t="shared" si="9"/>
        <v>103483.05779323513</v>
      </c>
      <c r="C95" s="5">
        <f t="shared" si="5"/>
        <v>172.47176298872523</v>
      </c>
      <c r="D95" s="5">
        <f t="shared" si="7"/>
        <v>308.0335515067415</v>
      </c>
      <c r="E95" s="5">
        <f t="shared" si="8"/>
        <v>103175.02424172839</v>
      </c>
      <c r="F95" s="6">
        <f t="shared" si="6"/>
        <v>480.50531449546673</v>
      </c>
      <c r="G95"/>
      <c r="H95"/>
      <c r="I95"/>
      <c r="J95"/>
      <c r="L95"/>
    </row>
    <row r="96" spans="1:12" x14ac:dyDescent="0.2">
      <c r="A96" s="2">
        <f>IF(B96&lt;&gt;"",95,"")</f>
        <v>95</v>
      </c>
      <c r="B96" s="5">
        <f t="shared" si="9"/>
        <v>103175.02424172839</v>
      </c>
      <c r="C96" s="5">
        <f t="shared" si="5"/>
        <v>171.95837373621399</v>
      </c>
      <c r="D96" s="5">
        <f t="shared" si="7"/>
        <v>308.54694075925272</v>
      </c>
      <c r="E96" s="5">
        <f t="shared" si="8"/>
        <v>102866.47730096914</v>
      </c>
      <c r="F96" s="6">
        <f t="shared" si="6"/>
        <v>480.50531449546673</v>
      </c>
      <c r="G96"/>
      <c r="H96"/>
      <c r="I96"/>
      <c r="J96"/>
      <c r="L96"/>
    </row>
    <row r="97" spans="1:12" x14ac:dyDescent="0.2">
      <c r="A97" s="2">
        <f>IF(B97&lt;&gt;"",96,"")</f>
        <v>96</v>
      </c>
      <c r="B97" s="5">
        <f t="shared" si="9"/>
        <v>102866.47730096914</v>
      </c>
      <c r="C97" s="5">
        <f t="shared" si="5"/>
        <v>171.4441288349486</v>
      </c>
      <c r="D97" s="5">
        <f t="shared" si="7"/>
        <v>309.06118566051816</v>
      </c>
      <c r="E97" s="5">
        <f t="shared" si="8"/>
        <v>102557.41611530862</v>
      </c>
      <c r="F97" s="6">
        <f t="shared" si="6"/>
        <v>480.50531449546673</v>
      </c>
      <c r="G97"/>
      <c r="H97"/>
      <c r="I97"/>
      <c r="J97"/>
      <c r="L97"/>
    </row>
    <row r="98" spans="1:12" x14ac:dyDescent="0.2">
      <c r="A98" s="2">
        <f>IF(B98&lt;&gt;"",97,"")</f>
        <v>97</v>
      </c>
      <c r="B98" s="5">
        <f t="shared" si="9"/>
        <v>102557.41611530862</v>
      </c>
      <c r="C98" s="5">
        <f t="shared" si="5"/>
        <v>170.92902685884769</v>
      </c>
      <c r="D98" s="5">
        <f t="shared" si="7"/>
        <v>309.57628763661904</v>
      </c>
      <c r="E98" s="5">
        <f t="shared" si="8"/>
        <v>102247.839827672</v>
      </c>
      <c r="F98" s="6">
        <f t="shared" si="6"/>
        <v>480.50531449546673</v>
      </c>
      <c r="G98"/>
      <c r="H98"/>
      <c r="I98"/>
      <c r="J98"/>
      <c r="L98"/>
    </row>
    <row r="99" spans="1:12" x14ac:dyDescent="0.2">
      <c r="A99" s="2">
        <f>IF(B99&lt;&gt;"",98,"")</f>
        <v>98</v>
      </c>
      <c r="B99" s="5">
        <f t="shared" si="9"/>
        <v>102247.839827672</v>
      </c>
      <c r="C99" s="5">
        <f t="shared" si="5"/>
        <v>170.41306637945334</v>
      </c>
      <c r="D99" s="5">
        <f t="shared" si="7"/>
        <v>310.09224811601337</v>
      </c>
      <c r="E99" s="5">
        <f t="shared" si="8"/>
        <v>101937.74757955599</v>
      </c>
      <c r="F99" s="6">
        <f t="shared" si="6"/>
        <v>480.50531449546673</v>
      </c>
      <c r="G99"/>
      <c r="H99"/>
      <c r="I99"/>
      <c r="J99"/>
      <c r="L99"/>
    </row>
    <row r="100" spans="1:12" x14ac:dyDescent="0.2">
      <c r="A100" s="2">
        <f>IF(B100&lt;&gt;"",99,"")</f>
        <v>99</v>
      </c>
      <c r="B100" s="5">
        <f t="shared" si="9"/>
        <v>101937.74757955599</v>
      </c>
      <c r="C100" s="5">
        <f t="shared" si="5"/>
        <v>169.89624596592665</v>
      </c>
      <c r="D100" s="5">
        <f t="shared" si="7"/>
        <v>310.60906852954008</v>
      </c>
      <c r="E100" s="5">
        <f t="shared" si="8"/>
        <v>101627.13851102645</v>
      </c>
      <c r="F100" s="6">
        <f t="shared" si="6"/>
        <v>480.50531449546673</v>
      </c>
      <c r="G100"/>
      <c r="H100"/>
      <c r="I100"/>
      <c r="J100"/>
      <c r="L100"/>
    </row>
    <row r="101" spans="1:12" x14ac:dyDescent="0.2">
      <c r="A101" s="2">
        <f>IF(B101&lt;&gt;"",100,"")</f>
        <v>100</v>
      </c>
      <c r="B101" s="5">
        <f t="shared" si="9"/>
        <v>101627.13851102645</v>
      </c>
      <c r="C101" s="5">
        <f t="shared" si="5"/>
        <v>169.3785641850441</v>
      </c>
      <c r="D101" s="5">
        <f t="shared" si="7"/>
        <v>311.12675031042261</v>
      </c>
      <c r="E101" s="5">
        <f t="shared" si="8"/>
        <v>101316.01176071604</v>
      </c>
      <c r="F101" s="6">
        <f t="shared" si="6"/>
        <v>480.50531449546673</v>
      </c>
      <c r="G101"/>
      <c r="H101"/>
      <c r="I101"/>
      <c r="J101"/>
      <c r="L101"/>
    </row>
    <row r="102" spans="1:12" x14ac:dyDescent="0.2">
      <c r="A102" s="2">
        <f>IF(B102&lt;&gt;"",101,"")</f>
        <v>101</v>
      </c>
      <c r="B102" s="5">
        <f t="shared" si="9"/>
        <v>101316.01176071604</v>
      </c>
      <c r="C102" s="5">
        <f t="shared" si="5"/>
        <v>168.86001960119339</v>
      </c>
      <c r="D102" s="5">
        <f t="shared" si="7"/>
        <v>311.64529489427332</v>
      </c>
      <c r="E102" s="5">
        <f t="shared" si="8"/>
        <v>101004.36646582176</v>
      </c>
      <c r="F102" s="6">
        <f t="shared" si="6"/>
        <v>480.50531449546673</v>
      </c>
      <c r="G102"/>
      <c r="H102"/>
      <c r="I102"/>
      <c r="J102"/>
      <c r="L102"/>
    </row>
    <row r="103" spans="1:12" x14ac:dyDescent="0.2">
      <c r="A103" s="2">
        <f>IF(B103&lt;&gt;"",102,"")</f>
        <v>102</v>
      </c>
      <c r="B103" s="5">
        <f t="shared" si="9"/>
        <v>101004.36646582176</v>
      </c>
      <c r="C103" s="5">
        <f t="shared" si="5"/>
        <v>168.3406107763696</v>
      </c>
      <c r="D103" s="5">
        <f t="shared" si="7"/>
        <v>312.16470371909713</v>
      </c>
      <c r="E103" s="5">
        <f t="shared" si="8"/>
        <v>100692.20176210266</v>
      </c>
      <c r="F103" s="6">
        <f t="shared" si="6"/>
        <v>480.50531449546673</v>
      </c>
      <c r="G103"/>
      <c r="H103"/>
      <c r="I103"/>
      <c r="J103"/>
      <c r="L103"/>
    </row>
    <row r="104" spans="1:12" x14ac:dyDescent="0.2">
      <c r="A104" s="2">
        <f>IF(B104&lt;&gt;"",103,"")</f>
        <v>103</v>
      </c>
      <c r="B104" s="5">
        <f t="shared" si="9"/>
        <v>100692.20176210266</v>
      </c>
      <c r="C104" s="5">
        <f t="shared" si="5"/>
        <v>167.82033627017111</v>
      </c>
      <c r="D104" s="5">
        <f t="shared" si="7"/>
        <v>312.68497822529559</v>
      </c>
      <c r="E104" s="5">
        <f t="shared" si="8"/>
        <v>100379.51678387736</v>
      </c>
      <c r="F104" s="6">
        <f t="shared" si="6"/>
        <v>480.50531449546673</v>
      </c>
      <c r="G104"/>
      <c r="H104"/>
      <c r="I104"/>
      <c r="J104"/>
      <c r="L104"/>
    </row>
    <row r="105" spans="1:12" x14ac:dyDescent="0.2">
      <c r="A105" s="2">
        <f>IF(B105&lt;&gt;"",104,"")</f>
        <v>104</v>
      </c>
      <c r="B105" s="5">
        <f t="shared" si="9"/>
        <v>100379.51678387736</v>
      </c>
      <c r="C105" s="5">
        <f t="shared" si="5"/>
        <v>167.29919463979562</v>
      </c>
      <c r="D105" s="5">
        <f t="shared" si="7"/>
        <v>313.20611985567109</v>
      </c>
      <c r="E105" s="5">
        <f t="shared" si="8"/>
        <v>100066.31066402169</v>
      </c>
      <c r="F105" s="6">
        <f t="shared" si="6"/>
        <v>480.50531449546673</v>
      </c>
      <c r="G105"/>
      <c r="H105"/>
      <c r="I105"/>
      <c r="J105"/>
      <c r="L105"/>
    </row>
    <row r="106" spans="1:12" x14ac:dyDescent="0.2">
      <c r="A106" s="2">
        <f>IF(B106&lt;&gt;"",105,"")</f>
        <v>105</v>
      </c>
      <c r="B106" s="5">
        <f t="shared" si="9"/>
        <v>100066.31066402169</v>
      </c>
      <c r="C106" s="5">
        <f t="shared" si="5"/>
        <v>166.77718444003617</v>
      </c>
      <c r="D106" s="5">
        <f t="shared" si="7"/>
        <v>313.7281300554306</v>
      </c>
      <c r="E106" s="5">
        <f t="shared" si="8"/>
        <v>99752.582533966255</v>
      </c>
      <c r="F106" s="6">
        <f t="shared" si="6"/>
        <v>480.50531449546673</v>
      </c>
      <c r="G106"/>
      <c r="H106"/>
      <c r="I106"/>
      <c r="J106"/>
      <c r="L106"/>
    </row>
    <row r="107" spans="1:12" x14ac:dyDescent="0.2">
      <c r="A107" s="2">
        <f>IF(B107&lt;&gt;"",106,"")</f>
        <v>106</v>
      </c>
      <c r="B107" s="5">
        <f t="shared" si="9"/>
        <v>99752.582533966255</v>
      </c>
      <c r="C107" s="5">
        <f t="shared" si="5"/>
        <v>166.2543042232771</v>
      </c>
      <c r="D107" s="5">
        <f t="shared" si="7"/>
        <v>314.25101027218966</v>
      </c>
      <c r="E107" s="5">
        <f t="shared" si="8"/>
        <v>99438.331523694069</v>
      </c>
      <c r="F107" s="6">
        <f t="shared" si="6"/>
        <v>480.50531449546673</v>
      </c>
      <c r="G107"/>
      <c r="H107"/>
      <c r="I107"/>
      <c r="J107"/>
      <c r="L107"/>
    </row>
    <row r="108" spans="1:12" x14ac:dyDescent="0.2">
      <c r="A108" s="2">
        <f>IF(B108&lt;&gt;"",107,"")</f>
        <v>107</v>
      </c>
      <c r="B108" s="5">
        <f t="shared" si="9"/>
        <v>99438.331523694069</v>
      </c>
      <c r="C108" s="5">
        <f t="shared" si="5"/>
        <v>165.73055253949011</v>
      </c>
      <c r="D108" s="5">
        <f t="shared" si="7"/>
        <v>314.7747619559766</v>
      </c>
      <c r="E108" s="5">
        <f t="shared" si="8"/>
        <v>99123.556761738088</v>
      </c>
      <c r="F108" s="6">
        <f t="shared" si="6"/>
        <v>480.50531449546673</v>
      </c>
      <c r="G108"/>
      <c r="H108"/>
      <c r="I108"/>
      <c r="J108"/>
      <c r="L108"/>
    </row>
    <row r="109" spans="1:12" x14ac:dyDescent="0.2">
      <c r="A109" s="2">
        <f>IF(B109&lt;&gt;"",108,"")</f>
        <v>108</v>
      </c>
      <c r="B109" s="5">
        <f t="shared" si="9"/>
        <v>99123.556761738088</v>
      </c>
      <c r="C109" s="5">
        <f t="shared" si="5"/>
        <v>165.20592793623015</v>
      </c>
      <c r="D109" s="5">
        <f t="shared" si="7"/>
        <v>315.29938655923661</v>
      </c>
      <c r="E109" s="5">
        <f t="shared" si="8"/>
        <v>98808.257375178844</v>
      </c>
      <c r="F109" s="6">
        <f t="shared" si="6"/>
        <v>480.50531449546673</v>
      </c>
      <c r="G109"/>
      <c r="H109"/>
      <c r="I109"/>
      <c r="J109"/>
      <c r="L109"/>
    </row>
    <row r="110" spans="1:12" x14ac:dyDescent="0.2">
      <c r="A110" s="2">
        <f>IF(B110&lt;&gt;"",109,"")</f>
        <v>109</v>
      </c>
      <c r="B110" s="5">
        <f t="shared" si="9"/>
        <v>98808.257375178844</v>
      </c>
      <c r="C110" s="5">
        <f t="shared" si="5"/>
        <v>164.68042895863141</v>
      </c>
      <c r="D110" s="5">
        <f t="shared" si="7"/>
        <v>315.82488553683532</v>
      </c>
      <c r="E110" s="5">
        <f t="shared" si="8"/>
        <v>98492.432489642015</v>
      </c>
      <c r="F110" s="6">
        <f t="shared" si="6"/>
        <v>480.50531449546673</v>
      </c>
      <c r="G110"/>
      <c r="H110"/>
      <c r="I110"/>
      <c r="J110"/>
      <c r="L110"/>
    </row>
    <row r="111" spans="1:12" x14ac:dyDescent="0.2">
      <c r="A111" s="2">
        <f>IF(B111&lt;&gt;"",110,"")</f>
        <v>110</v>
      </c>
      <c r="B111" s="5">
        <f t="shared" si="9"/>
        <v>98492.432489642015</v>
      </c>
      <c r="C111" s="5">
        <f t="shared" si="5"/>
        <v>164.15405414940338</v>
      </c>
      <c r="D111" s="5">
        <f t="shared" si="7"/>
        <v>316.35126034606333</v>
      </c>
      <c r="E111" s="5">
        <f t="shared" si="8"/>
        <v>98176.081229295945</v>
      </c>
      <c r="F111" s="6">
        <f t="shared" si="6"/>
        <v>480.50531449546673</v>
      </c>
      <c r="G111"/>
      <c r="H111"/>
      <c r="I111"/>
      <c r="J111"/>
      <c r="L111"/>
    </row>
    <row r="112" spans="1:12" x14ac:dyDescent="0.2">
      <c r="A112" s="2">
        <f>IF(B112&lt;&gt;"",111,"")</f>
        <v>111</v>
      </c>
      <c r="B112" s="5">
        <f t="shared" si="9"/>
        <v>98176.081229295945</v>
      </c>
      <c r="C112" s="5">
        <f t="shared" si="5"/>
        <v>163.62680204882659</v>
      </c>
      <c r="D112" s="5">
        <f t="shared" si="7"/>
        <v>316.87851244664012</v>
      </c>
      <c r="E112" s="5">
        <f t="shared" si="8"/>
        <v>97859.202716849308</v>
      </c>
      <c r="F112" s="6">
        <f t="shared" si="6"/>
        <v>480.50531449546673</v>
      </c>
      <c r="G112"/>
      <c r="H112"/>
      <c r="I112"/>
      <c r="J112"/>
      <c r="L112"/>
    </row>
    <row r="113" spans="1:12" x14ac:dyDescent="0.2">
      <c r="A113" s="2">
        <f>IF(B113&lt;&gt;"",112,"")</f>
        <v>112</v>
      </c>
      <c r="B113" s="5">
        <f t="shared" si="9"/>
        <v>97859.202716849308</v>
      </c>
      <c r="C113" s="5">
        <f t="shared" si="5"/>
        <v>163.09867119474885</v>
      </c>
      <c r="D113" s="5">
        <f t="shared" si="7"/>
        <v>317.40664330071786</v>
      </c>
      <c r="E113" s="5">
        <f t="shared" si="8"/>
        <v>97541.796073548583</v>
      </c>
      <c r="F113" s="6">
        <f t="shared" si="6"/>
        <v>480.50531449546673</v>
      </c>
      <c r="G113"/>
      <c r="H113"/>
      <c r="I113"/>
      <c r="J113"/>
      <c r="L113"/>
    </row>
    <row r="114" spans="1:12" x14ac:dyDescent="0.2">
      <c r="A114" s="2">
        <f>IF(B114&lt;&gt;"",113,"")</f>
        <v>113</v>
      </c>
      <c r="B114" s="5">
        <f t="shared" si="9"/>
        <v>97541.796073548583</v>
      </c>
      <c r="C114" s="5">
        <f t="shared" si="5"/>
        <v>162.56966012258098</v>
      </c>
      <c r="D114" s="5">
        <f t="shared" si="7"/>
        <v>317.93565437288578</v>
      </c>
      <c r="E114" s="5">
        <f t="shared" si="8"/>
        <v>97223.860419175704</v>
      </c>
      <c r="F114" s="6">
        <f t="shared" si="6"/>
        <v>480.50531449546673</v>
      </c>
      <c r="G114"/>
      <c r="H114"/>
      <c r="I114"/>
      <c r="J114"/>
      <c r="L114"/>
    </row>
    <row r="115" spans="1:12" x14ac:dyDescent="0.2">
      <c r="A115" s="2">
        <f>IF(B115&lt;&gt;"",114,"")</f>
        <v>114</v>
      </c>
      <c r="B115" s="5">
        <f t="shared" si="9"/>
        <v>97223.860419175704</v>
      </c>
      <c r="C115" s="5">
        <f t="shared" si="5"/>
        <v>162.03976736529285</v>
      </c>
      <c r="D115" s="5">
        <f t="shared" si="7"/>
        <v>318.46554713017389</v>
      </c>
      <c r="E115" s="5">
        <f t="shared" si="8"/>
        <v>96905.394872045537</v>
      </c>
      <c r="F115" s="6">
        <f t="shared" si="6"/>
        <v>480.50531449546673</v>
      </c>
      <c r="G115"/>
      <c r="H115"/>
      <c r="I115"/>
      <c r="J115"/>
      <c r="L115"/>
    </row>
    <row r="116" spans="1:12" x14ac:dyDescent="0.2">
      <c r="A116" s="2">
        <f>IF(B116&lt;&gt;"",115,"")</f>
        <v>115</v>
      </c>
      <c r="B116" s="5">
        <f t="shared" si="9"/>
        <v>96905.394872045537</v>
      </c>
      <c r="C116" s="5">
        <f t="shared" si="5"/>
        <v>161.50899145340924</v>
      </c>
      <c r="D116" s="5">
        <f t="shared" si="7"/>
        <v>318.9963230420575</v>
      </c>
      <c r="E116" s="5">
        <f t="shared" si="8"/>
        <v>96586.398549003483</v>
      </c>
      <c r="F116" s="6">
        <f t="shared" si="6"/>
        <v>480.50531449546673</v>
      </c>
      <c r="G116"/>
      <c r="H116"/>
      <c r="I116"/>
      <c r="J116"/>
      <c r="L116"/>
    </row>
    <row r="117" spans="1:12" x14ac:dyDescent="0.2">
      <c r="A117" s="2">
        <f>IF(B117&lt;&gt;"",116,"")</f>
        <v>116</v>
      </c>
      <c r="B117" s="5">
        <f t="shared" si="9"/>
        <v>96586.398549003483</v>
      </c>
      <c r="C117" s="5">
        <f t="shared" si="5"/>
        <v>160.97733091500581</v>
      </c>
      <c r="D117" s="5">
        <f t="shared" si="7"/>
        <v>319.52798358046095</v>
      </c>
      <c r="E117" s="5">
        <f t="shared" si="8"/>
        <v>96266.870565423029</v>
      </c>
      <c r="F117" s="6">
        <f t="shared" si="6"/>
        <v>480.50531449546673</v>
      </c>
      <c r="G117"/>
      <c r="H117"/>
      <c r="I117"/>
      <c r="J117"/>
      <c r="L117"/>
    </row>
    <row r="118" spans="1:12" x14ac:dyDescent="0.2">
      <c r="A118" s="2">
        <f>IF(B118&lt;&gt;"",117,"")</f>
        <v>117</v>
      </c>
      <c r="B118" s="5">
        <f t="shared" si="9"/>
        <v>96266.870565423029</v>
      </c>
      <c r="C118" s="5">
        <f t="shared" si="5"/>
        <v>160.44478427570505</v>
      </c>
      <c r="D118" s="5">
        <f t="shared" si="7"/>
        <v>320.06053021976169</v>
      </c>
      <c r="E118" s="5">
        <f t="shared" si="8"/>
        <v>95946.810035203263</v>
      </c>
      <c r="F118" s="6">
        <f t="shared" si="6"/>
        <v>480.50531449546673</v>
      </c>
      <c r="G118"/>
      <c r="H118"/>
      <c r="I118"/>
      <c r="J118"/>
      <c r="L118"/>
    </row>
    <row r="119" spans="1:12" x14ac:dyDescent="0.2">
      <c r="A119" s="2">
        <f>IF(B119&lt;&gt;"",118,"")</f>
        <v>118</v>
      </c>
      <c r="B119" s="5">
        <f t="shared" si="9"/>
        <v>95946.810035203263</v>
      </c>
      <c r="C119" s="5">
        <f t="shared" si="5"/>
        <v>159.91135005867213</v>
      </c>
      <c r="D119" s="5">
        <f t="shared" si="7"/>
        <v>320.59396443679464</v>
      </c>
      <c r="E119" s="5">
        <f t="shared" si="8"/>
        <v>95626.216070766473</v>
      </c>
      <c r="F119" s="6">
        <f t="shared" si="6"/>
        <v>480.50531449546673</v>
      </c>
      <c r="G119"/>
      <c r="H119"/>
      <c r="I119"/>
      <c r="J119"/>
      <c r="L119"/>
    </row>
    <row r="120" spans="1:12" x14ac:dyDescent="0.2">
      <c r="A120" s="2">
        <f>IF(B120&lt;&gt;"",119,"")</f>
        <v>119</v>
      </c>
      <c r="B120" s="5">
        <f t="shared" si="9"/>
        <v>95626.216070766473</v>
      </c>
      <c r="C120" s="5">
        <f t="shared" si="5"/>
        <v>159.37702678461079</v>
      </c>
      <c r="D120" s="5">
        <f t="shared" si="7"/>
        <v>321.12828771085594</v>
      </c>
      <c r="E120" s="5">
        <f t="shared" si="8"/>
        <v>95305.087783055613</v>
      </c>
      <c r="F120" s="6">
        <f t="shared" si="6"/>
        <v>480.50531449546673</v>
      </c>
      <c r="G120"/>
      <c r="H120"/>
      <c r="I120"/>
      <c r="J120"/>
      <c r="L120"/>
    </row>
    <row r="121" spans="1:12" x14ac:dyDescent="0.2">
      <c r="A121" s="2">
        <f>IF(B121&lt;&gt;"",120,"")</f>
        <v>120</v>
      </c>
      <c r="B121" s="5">
        <f t="shared" si="9"/>
        <v>95305.087783055613</v>
      </c>
      <c r="C121" s="5">
        <f t="shared" si="5"/>
        <v>158.84181297175937</v>
      </c>
      <c r="D121" s="5">
        <f t="shared" si="7"/>
        <v>321.6635015237074</v>
      </c>
      <c r="E121" s="5">
        <f t="shared" si="8"/>
        <v>94983.424281531901</v>
      </c>
      <c r="F121" s="6">
        <f t="shared" si="6"/>
        <v>480.50531449546673</v>
      </c>
      <c r="G121"/>
      <c r="H121"/>
      <c r="I121"/>
      <c r="J121"/>
      <c r="L121"/>
    </row>
    <row r="122" spans="1:12" x14ac:dyDescent="0.2">
      <c r="A122" s="2">
        <f>IF(B122&lt;&gt;"",121,"")</f>
        <v>121</v>
      </c>
      <c r="B122" s="5">
        <f t="shared" si="9"/>
        <v>94983.424281531901</v>
      </c>
      <c r="C122" s="5">
        <f t="shared" si="5"/>
        <v>158.30570713588651</v>
      </c>
      <c r="D122" s="5">
        <f t="shared" si="7"/>
        <v>322.19960735958023</v>
      </c>
      <c r="E122" s="5">
        <f t="shared" si="8"/>
        <v>94661.224674172321</v>
      </c>
      <c r="F122" s="6">
        <f t="shared" si="6"/>
        <v>480.50531449546673</v>
      </c>
      <c r="G122"/>
      <c r="H122"/>
      <c r="I122"/>
      <c r="J122"/>
      <c r="L122"/>
    </row>
    <row r="123" spans="1:12" x14ac:dyDescent="0.2">
      <c r="A123" s="2">
        <f>IF(B123&lt;&gt;"",122,"")</f>
        <v>122</v>
      </c>
      <c r="B123" s="5">
        <f t="shared" si="9"/>
        <v>94661.224674172321</v>
      </c>
      <c r="C123" s="5">
        <f t="shared" si="5"/>
        <v>157.76870779028721</v>
      </c>
      <c r="D123" s="5">
        <f t="shared" si="7"/>
        <v>322.7366067051795</v>
      </c>
      <c r="E123" s="5">
        <f t="shared" si="8"/>
        <v>94338.488067467144</v>
      </c>
      <c r="F123" s="6">
        <f t="shared" si="6"/>
        <v>480.50531449546673</v>
      </c>
      <c r="G123"/>
      <c r="H123"/>
      <c r="I123"/>
      <c r="J123"/>
      <c r="L123"/>
    </row>
    <row r="124" spans="1:12" x14ac:dyDescent="0.2">
      <c r="A124" s="2">
        <f>IF(B124&lt;&gt;"",123,"")</f>
        <v>123</v>
      </c>
      <c r="B124" s="5">
        <f t="shared" si="9"/>
        <v>94338.488067467144</v>
      </c>
      <c r="C124" s="5">
        <f t="shared" si="5"/>
        <v>157.23081344577858</v>
      </c>
      <c r="D124" s="5">
        <f t="shared" si="7"/>
        <v>323.27450104968818</v>
      </c>
      <c r="E124" s="5">
        <f t="shared" si="8"/>
        <v>94015.213566417457</v>
      </c>
      <c r="F124" s="6">
        <f t="shared" si="6"/>
        <v>480.50531449546673</v>
      </c>
      <c r="G124"/>
      <c r="H124"/>
      <c r="I124"/>
      <c r="J124"/>
      <c r="L124"/>
    </row>
    <row r="125" spans="1:12" x14ac:dyDescent="0.2">
      <c r="A125" s="2">
        <f>IF(B125&lt;&gt;"",124,"")</f>
        <v>124</v>
      </c>
      <c r="B125" s="5">
        <f t="shared" si="9"/>
        <v>94015.213566417457</v>
      </c>
      <c r="C125" s="5">
        <f t="shared" si="5"/>
        <v>156.69202261069577</v>
      </c>
      <c r="D125" s="5">
        <f t="shared" si="7"/>
        <v>323.81329188477093</v>
      </c>
      <c r="E125" s="5">
        <f t="shared" si="8"/>
        <v>93691.400274532687</v>
      </c>
      <c r="F125" s="6">
        <f t="shared" si="6"/>
        <v>480.50531449546673</v>
      </c>
      <c r="G125"/>
      <c r="H125"/>
      <c r="I125"/>
      <c r="J125"/>
      <c r="L125"/>
    </row>
    <row r="126" spans="1:12" x14ac:dyDescent="0.2">
      <c r="A126" s="2">
        <f>IF(B126&lt;&gt;"",125,"")</f>
        <v>125</v>
      </c>
      <c r="B126" s="5">
        <f t="shared" si="9"/>
        <v>93691.400274532687</v>
      </c>
      <c r="C126" s="5">
        <f t="shared" si="5"/>
        <v>156.15233379088781</v>
      </c>
      <c r="D126" s="5">
        <f t="shared" si="7"/>
        <v>324.35298070457895</v>
      </c>
      <c r="E126" s="5">
        <f t="shared" si="8"/>
        <v>93367.047293828102</v>
      </c>
      <c r="F126" s="6">
        <f t="shared" si="6"/>
        <v>480.50531449546673</v>
      </c>
      <c r="G126"/>
      <c r="H126"/>
      <c r="I126"/>
      <c r="J126"/>
      <c r="L126"/>
    </row>
    <row r="127" spans="1:12" x14ac:dyDescent="0.2">
      <c r="A127" s="2">
        <f>IF(B127&lt;&gt;"",126,"")</f>
        <v>126</v>
      </c>
      <c r="B127" s="5">
        <f t="shared" si="9"/>
        <v>93367.047293828102</v>
      </c>
      <c r="C127" s="5">
        <f t="shared" si="5"/>
        <v>155.61174548971351</v>
      </c>
      <c r="D127" s="5">
        <f t="shared" si="7"/>
        <v>324.89356900575319</v>
      </c>
      <c r="E127" s="5">
        <f t="shared" si="8"/>
        <v>93042.153724822347</v>
      </c>
      <c r="F127" s="6">
        <f t="shared" si="6"/>
        <v>480.50531449546673</v>
      </c>
      <c r="G127"/>
      <c r="H127"/>
      <c r="I127"/>
      <c r="J127"/>
      <c r="L127"/>
    </row>
    <row r="128" spans="1:12" x14ac:dyDescent="0.2">
      <c r="A128" s="2">
        <f>IF(B128&lt;&gt;"",127,"")</f>
        <v>127</v>
      </c>
      <c r="B128" s="5">
        <f t="shared" si="9"/>
        <v>93042.153724822347</v>
      </c>
      <c r="C128" s="5">
        <f t="shared" si="5"/>
        <v>155.07025620803725</v>
      </c>
      <c r="D128" s="5">
        <f t="shared" si="7"/>
        <v>325.43505828742946</v>
      </c>
      <c r="E128" s="5">
        <f t="shared" si="8"/>
        <v>92716.718666534915</v>
      </c>
      <c r="F128" s="6">
        <f t="shared" si="6"/>
        <v>480.50531449546673</v>
      </c>
      <c r="G128"/>
      <c r="H128"/>
      <c r="I128"/>
      <c r="J128"/>
      <c r="L128"/>
    </row>
    <row r="129" spans="1:12" x14ac:dyDescent="0.2">
      <c r="A129" s="2">
        <f>IF(B129&lt;&gt;"",128,"")</f>
        <v>128</v>
      </c>
      <c r="B129" s="5">
        <f t="shared" si="9"/>
        <v>92716.718666534915</v>
      </c>
      <c r="C129" s="5">
        <f t="shared" si="5"/>
        <v>154.52786444422486</v>
      </c>
      <c r="D129" s="5">
        <f t="shared" si="7"/>
        <v>325.97745005124187</v>
      </c>
      <c r="E129" s="5">
        <f t="shared" si="8"/>
        <v>92390.741216483671</v>
      </c>
      <c r="F129" s="6">
        <f t="shared" si="6"/>
        <v>480.50531449546673</v>
      </c>
      <c r="G129"/>
      <c r="H129"/>
      <c r="I129"/>
      <c r="J129"/>
      <c r="L129"/>
    </row>
    <row r="130" spans="1:12" x14ac:dyDescent="0.2">
      <c r="A130" s="2">
        <f>IF(B130&lt;&gt;"",129,"")</f>
        <v>129</v>
      </c>
      <c r="B130" s="5">
        <f t="shared" si="9"/>
        <v>92390.741216483671</v>
      </c>
      <c r="C130" s="5">
        <f t="shared" ref="C130:C193" si="10">IFERROR(B130*$I$4/12,"")</f>
        <v>153.98456869413945</v>
      </c>
      <c r="D130" s="5">
        <f t="shared" si="7"/>
        <v>326.52074580132728</v>
      </c>
      <c r="E130" s="5">
        <f t="shared" si="8"/>
        <v>92064.22047068234</v>
      </c>
      <c r="F130" s="6">
        <f t="shared" ref="F130:F193" si="11">IF(A130&lt;&gt;"",$I$6,"")</f>
        <v>480.50531449546673</v>
      </c>
      <c r="G130"/>
      <c r="H130"/>
      <c r="I130"/>
      <c r="J130"/>
      <c r="L130"/>
    </row>
    <row r="131" spans="1:12" x14ac:dyDescent="0.2">
      <c r="A131" s="2">
        <f>IF(B131&lt;&gt;"",130,"")</f>
        <v>130</v>
      </c>
      <c r="B131" s="5">
        <f t="shared" si="9"/>
        <v>92064.22047068234</v>
      </c>
      <c r="C131" s="5">
        <f t="shared" si="10"/>
        <v>153.44036745113723</v>
      </c>
      <c r="D131" s="5">
        <f t="shared" ref="D131:D194" si="12">IFERROR(F131-C131,"")</f>
        <v>327.06494704432953</v>
      </c>
      <c r="E131" s="5">
        <f t="shared" ref="E131:E194" si="13">IF(A131&lt;&gt;"",B131-D131,"")</f>
        <v>91737.155523638008</v>
      </c>
      <c r="F131" s="6">
        <f t="shared" si="11"/>
        <v>480.50531449546673</v>
      </c>
      <c r="G131"/>
      <c r="H131"/>
      <c r="I131"/>
      <c r="J131"/>
      <c r="L131"/>
    </row>
    <row r="132" spans="1:12" x14ac:dyDescent="0.2">
      <c r="A132" s="2">
        <f>IF(B132&lt;&gt;"",131,"")</f>
        <v>131</v>
      </c>
      <c r="B132" s="5">
        <f t="shared" ref="B132:B195" si="14">IFERROR(IF(B131-D131&gt;=0.01,B131-D131,""),"")</f>
        <v>91737.155523638008</v>
      </c>
      <c r="C132" s="5">
        <f t="shared" si="10"/>
        <v>152.89525920606334</v>
      </c>
      <c r="D132" s="5">
        <f t="shared" si="12"/>
        <v>327.61005528940336</v>
      </c>
      <c r="E132" s="5">
        <f t="shared" si="13"/>
        <v>91409.545468348602</v>
      </c>
      <c r="F132" s="6">
        <f t="shared" si="11"/>
        <v>480.50531449546673</v>
      </c>
      <c r="G132"/>
      <c r="H132"/>
      <c r="I132"/>
      <c r="J132"/>
      <c r="L132"/>
    </row>
    <row r="133" spans="1:12" x14ac:dyDescent="0.2">
      <c r="A133" s="2">
        <f>IF(B133&lt;&gt;"",132,"")</f>
        <v>132</v>
      </c>
      <c r="B133" s="5">
        <f t="shared" si="14"/>
        <v>91409.545468348602</v>
      </c>
      <c r="C133" s="5">
        <f t="shared" si="10"/>
        <v>152.34924244724769</v>
      </c>
      <c r="D133" s="5">
        <f t="shared" si="12"/>
        <v>328.15607204821902</v>
      </c>
      <c r="E133" s="5">
        <f t="shared" si="13"/>
        <v>91081.389396300379</v>
      </c>
      <c r="F133" s="6">
        <f t="shared" si="11"/>
        <v>480.50531449546673</v>
      </c>
      <c r="G133"/>
      <c r="H133"/>
      <c r="I133"/>
      <c r="J133"/>
      <c r="L133"/>
    </row>
    <row r="134" spans="1:12" x14ac:dyDescent="0.2">
      <c r="A134" s="2">
        <f>IF(B134&lt;&gt;"",133,"")</f>
        <v>133</v>
      </c>
      <c r="B134" s="5">
        <f t="shared" si="14"/>
        <v>91081.389396300379</v>
      </c>
      <c r="C134" s="5">
        <f t="shared" si="10"/>
        <v>151.80231566050062</v>
      </c>
      <c r="D134" s="5">
        <f t="shared" si="12"/>
        <v>328.70299883496614</v>
      </c>
      <c r="E134" s="5">
        <f t="shared" si="13"/>
        <v>90752.686397465412</v>
      </c>
      <c r="F134" s="6">
        <f t="shared" si="11"/>
        <v>480.50531449546673</v>
      </c>
      <c r="G134"/>
      <c r="H134"/>
      <c r="I134"/>
      <c r="J134"/>
      <c r="L134"/>
    </row>
    <row r="135" spans="1:12" x14ac:dyDescent="0.2">
      <c r="A135" s="2">
        <f>IF(B135&lt;&gt;"",134,"")</f>
        <v>134</v>
      </c>
      <c r="B135" s="5">
        <f t="shared" si="14"/>
        <v>90752.686397465412</v>
      </c>
      <c r="C135" s="5">
        <f t="shared" si="10"/>
        <v>151.25447732910902</v>
      </c>
      <c r="D135" s="5">
        <f t="shared" si="12"/>
        <v>329.25083716635771</v>
      </c>
      <c r="E135" s="5">
        <f t="shared" si="13"/>
        <v>90423.435560299054</v>
      </c>
      <c r="F135" s="6">
        <f t="shared" si="11"/>
        <v>480.50531449546673</v>
      </c>
      <c r="G135"/>
      <c r="H135"/>
      <c r="I135"/>
      <c r="J135"/>
      <c r="L135"/>
    </row>
    <row r="136" spans="1:12" x14ac:dyDescent="0.2">
      <c r="A136" s="2">
        <f>IF(B136&lt;&gt;"",135,"")</f>
        <v>135</v>
      </c>
      <c r="B136" s="5">
        <f t="shared" si="14"/>
        <v>90423.435560299054</v>
      </c>
      <c r="C136" s="5">
        <f t="shared" si="10"/>
        <v>150.70572593383176</v>
      </c>
      <c r="D136" s="5">
        <f t="shared" si="12"/>
        <v>329.79958856163501</v>
      </c>
      <c r="E136" s="5">
        <f t="shared" si="13"/>
        <v>90093.635971737414</v>
      </c>
      <c r="F136" s="6">
        <f t="shared" si="11"/>
        <v>480.50531449546673</v>
      </c>
      <c r="G136"/>
      <c r="H136"/>
      <c r="I136"/>
      <c r="J136"/>
      <c r="L136"/>
    </row>
    <row r="137" spans="1:12" x14ac:dyDescent="0.2">
      <c r="A137" s="2">
        <f>IF(B137&lt;&gt;"",136,"")</f>
        <v>136</v>
      </c>
      <c r="B137" s="5">
        <f t="shared" si="14"/>
        <v>90093.635971737414</v>
      </c>
      <c r="C137" s="5">
        <f t="shared" si="10"/>
        <v>150.1560599528957</v>
      </c>
      <c r="D137" s="5">
        <f t="shared" si="12"/>
        <v>330.34925454257103</v>
      </c>
      <c r="E137" s="5">
        <f t="shared" si="13"/>
        <v>89763.286717194846</v>
      </c>
      <c r="F137" s="6">
        <f t="shared" si="11"/>
        <v>480.50531449546673</v>
      </c>
      <c r="G137"/>
      <c r="H137"/>
      <c r="I137"/>
      <c r="J137"/>
      <c r="L137"/>
    </row>
    <row r="138" spans="1:12" x14ac:dyDescent="0.2">
      <c r="A138" s="2">
        <f>IF(B138&lt;&gt;"",137,"")</f>
        <v>137</v>
      </c>
      <c r="B138" s="5">
        <f t="shared" si="14"/>
        <v>89763.286717194846</v>
      </c>
      <c r="C138" s="5">
        <f t="shared" si="10"/>
        <v>149.6054778619914</v>
      </c>
      <c r="D138" s="5">
        <f t="shared" si="12"/>
        <v>330.89983663347533</v>
      </c>
      <c r="E138" s="5">
        <f t="shared" si="13"/>
        <v>89432.386880561375</v>
      </c>
      <c r="F138" s="6">
        <f t="shared" si="11"/>
        <v>480.50531449546673</v>
      </c>
      <c r="G138"/>
      <c r="H138"/>
      <c r="I138"/>
      <c r="J138"/>
      <c r="L138"/>
    </row>
    <row r="139" spans="1:12" x14ac:dyDescent="0.2">
      <c r="A139" s="2">
        <f>IF(B139&lt;&gt;"",138,"")</f>
        <v>138</v>
      </c>
      <c r="B139" s="5">
        <f t="shared" si="14"/>
        <v>89432.386880561375</v>
      </c>
      <c r="C139" s="5">
        <f t="shared" si="10"/>
        <v>149.05397813426896</v>
      </c>
      <c r="D139" s="5">
        <f t="shared" si="12"/>
        <v>331.45133636119778</v>
      </c>
      <c r="E139" s="5">
        <f t="shared" si="13"/>
        <v>89100.935544200183</v>
      </c>
      <c r="F139" s="6">
        <f t="shared" si="11"/>
        <v>480.50531449546673</v>
      </c>
      <c r="G139"/>
      <c r="H139"/>
      <c r="I139"/>
      <c r="J139"/>
      <c r="L139"/>
    </row>
    <row r="140" spans="1:12" x14ac:dyDescent="0.2">
      <c r="A140" s="2">
        <f>IF(B140&lt;&gt;"",139,"")</f>
        <v>139</v>
      </c>
      <c r="B140" s="5">
        <f t="shared" si="14"/>
        <v>89100.935544200183</v>
      </c>
      <c r="C140" s="5">
        <f t="shared" si="10"/>
        <v>148.50155924033365</v>
      </c>
      <c r="D140" s="5">
        <f t="shared" si="12"/>
        <v>332.00375525513311</v>
      </c>
      <c r="E140" s="5">
        <f t="shared" si="13"/>
        <v>88768.931788945047</v>
      </c>
      <c r="F140" s="6">
        <f t="shared" si="11"/>
        <v>480.50531449546673</v>
      </c>
      <c r="G140"/>
      <c r="H140"/>
      <c r="I140"/>
      <c r="J140"/>
      <c r="L140"/>
    </row>
    <row r="141" spans="1:12" x14ac:dyDescent="0.2">
      <c r="A141" s="2">
        <f>IF(B141&lt;&gt;"",140,"")</f>
        <v>140</v>
      </c>
      <c r="B141" s="5">
        <f t="shared" si="14"/>
        <v>88768.931788945047</v>
      </c>
      <c r="C141" s="5">
        <f t="shared" si="10"/>
        <v>147.94821964824175</v>
      </c>
      <c r="D141" s="5">
        <f t="shared" si="12"/>
        <v>332.55709484722502</v>
      </c>
      <c r="E141" s="5">
        <f t="shared" si="13"/>
        <v>88436.374694097816</v>
      </c>
      <c r="F141" s="6">
        <f t="shared" si="11"/>
        <v>480.50531449546673</v>
      </c>
      <c r="G141"/>
      <c r="H141"/>
      <c r="I141"/>
      <c r="J141"/>
      <c r="L141"/>
    </row>
    <row r="142" spans="1:12" x14ac:dyDescent="0.2">
      <c r="A142" s="2">
        <f>IF(B142&lt;&gt;"",141,"")</f>
        <v>141</v>
      </c>
      <c r="B142" s="5">
        <f t="shared" si="14"/>
        <v>88436.374694097816</v>
      </c>
      <c r="C142" s="5">
        <f t="shared" si="10"/>
        <v>147.39395782349638</v>
      </c>
      <c r="D142" s="5">
        <f t="shared" si="12"/>
        <v>333.11135667197038</v>
      </c>
      <c r="E142" s="5">
        <f t="shared" si="13"/>
        <v>88103.263337425844</v>
      </c>
      <c r="F142" s="6">
        <f t="shared" si="11"/>
        <v>480.50531449546673</v>
      </c>
      <c r="G142"/>
      <c r="H142"/>
      <c r="I142"/>
      <c r="J142"/>
      <c r="L142"/>
    </row>
    <row r="143" spans="1:12" x14ac:dyDescent="0.2">
      <c r="A143" s="2">
        <f>IF(B143&lt;&gt;"",142,"")</f>
        <v>142</v>
      </c>
      <c r="B143" s="5">
        <f t="shared" si="14"/>
        <v>88103.263337425844</v>
      </c>
      <c r="C143" s="5">
        <f t="shared" si="10"/>
        <v>146.83877222904309</v>
      </c>
      <c r="D143" s="5">
        <f t="shared" si="12"/>
        <v>333.66654226642368</v>
      </c>
      <c r="E143" s="5">
        <f t="shared" si="13"/>
        <v>87769.596795159421</v>
      </c>
      <c r="F143" s="6">
        <f t="shared" si="11"/>
        <v>480.50531449546673</v>
      </c>
      <c r="G143"/>
      <c r="H143"/>
      <c r="I143"/>
      <c r="J143"/>
      <c r="L143"/>
    </row>
    <row r="144" spans="1:12" x14ac:dyDescent="0.2">
      <c r="A144" s="2">
        <f>IF(B144&lt;&gt;"",143,"")</f>
        <v>143</v>
      </c>
      <c r="B144" s="5">
        <f t="shared" si="14"/>
        <v>87769.596795159421</v>
      </c>
      <c r="C144" s="5">
        <f t="shared" si="10"/>
        <v>146.28266132526571</v>
      </c>
      <c r="D144" s="5">
        <f t="shared" si="12"/>
        <v>334.22265317020106</v>
      </c>
      <c r="E144" s="5">
        <f t="shared" si="13"/>
        <v>87435.374141989218</v>
      </c>
      <c r="F144" s="6">
        <f t="shared" si="11"/>
        <v>480.50531449546673</v>
      </c>
      <c r="G144"/>
      <c r="H144"/>
      <c r="I144"/>
      <c r="J144"/>
      <c r="L144"/>
    </row>
    <row r="145" spans="1:12" x14ac:dyDescent="0.2">
      <c r="A145" s="2">
        <f>IF(B145&lt;&gt;"",144,"")</f>
        <v>144</v>
      </c>
      <c r="B145" s="5">
        <f t="shared" si="14"/>
        <v>87435.374141989218</v>
      </c>
      <c r="C145" s="5">
        <f t="shared" si="10"/>
        <v>145.72562356998205</v>
      </c>
      <c r="D145" s="5">
        <f t="shared" si="12"/>
        <v>334.77969092548472</v>
      </c>
      <c r="E145" s="5">
        <f t="shared" si="13"/>
        <v>87100.594451063735</v>
      </c>
      <c r="F145" s="6">
        <f t="shared" si="11"/>
        <v>480.50531449546673</v>
      </c>
      <c r="G145"/>
      <c r="H145"/>
      <c r="I145"/>
      <c r="J145"/>
      <c r="L145"/>
    </row>
    <row r="146" spans="1:12" x14ac:dyDescent="0.2">
      <c r="A146" s="2">
        <f>IF(B146&lt;&gt;"",145,"")</f>
        <v>145</v>
      </c>
      <c r="B146" s="5">
        <f t="shared" si="14"/>
        <v>87100.594451063735</v>
      </c>
      <c r="C146" s="5">
        <f t="shared" si="10"/>
        <v>145.16765741843957</v>
      </c>
      <c r="D146" s="5">
        <f t="shared" si="12"/>
        <v>335.33765707702719</v>
      </c>
      <c r="E146" s="5">
        <f t="shared" si="13"/>
        <v>86765.2567939867</v>
      </c>
      <c r="F146" s="6">
        <f t="shared" si="11"/>
        <v>480.50531449546673</v>
      </c>
      <c r="G146"/>
      <c r="H146"/>
      <c r="I146"/>
      <c r="J146"/>
      <c r="L146"/>
    </row>
    <row r="147" spans="1:12" x14ac:dyDescent="0.2">
      <c r="A147" s="2">
        <f>IF(B147&lt;&gt;"",146,"")</f>
        <v>146</v>
      </c>
      <c r="B147" s="5">
        <f t="shared" si="14"/>
        <v>86765.2567939867</v>
      </c>
      <c r="C147" s="5">
        <f t="shared" si="10"/>
        <v>144.60876132331117</v>
      </c>
      <c r="D147" s="5">
        <f t="shared" si="12"/>
        <v>335.89655317215556</v>
      </c>
      <c r="E147" s="5">
        <f t="shared" si="13"/>
        <v>86429.360240814538</v>
      </c>
      <c r="F147" s="6">
        <f t="shared" si="11"/>
        <v>480.50531449546673</v>
      </c>
      <c r="G147"/>
      <c r="H147"/>
      <c r="I147"/>
      <c r="J147"/>
      <c r="L147"/>
    </row>
    <row r="148" spans="1:12" x14ac:dyDescent="0.2">
      <c r="A148" s="2">
        <f>IF(B148&lt;&gt;"",147,"")</f>
        <v>147</v>
      </c>
      <c r="B148" s="5">
        <f t="shared" si="14"/>
        <v>86429.360240814538</v>
      </c>
      <c r="C148" s="5">
        <f t="shared" si="10"/>
        <v>144.04893373469091</v>
      </c>
      <c r="D148" s="5">
        <f t="shared" si="12"/>
        <v>336.4563807607758</v>
      </c>
      <c r="E148" s="5">
        <f t="shared" si="13"/>
        <v>86092.903860053761</v>
      </c>
      <c r="F148" s="6">
        <f t="shared" si="11"/>
        <v>480.50531449546673</v>
      </c>
      <c r="G148"/>
      <c r="H148"/>
      <c r="I148"/>
      <c r="J148"/>
      <c r="L148"/>
    </row>
    <row r="149" spans="1:12" x14ac:dyDescent="0.2">
      <c r="A149" s="2">
        <f>IF(B149&lt;&gt;"",148,"")</f>
        <v>148</v>
      </c>
      <c r="B149" s="5">
        <f t="shared" si="14"/>
        <v>86092.903860053761</v>
      </c>
      <c r="C149" s="5">
        <f t="shared" si="10"/>
        <v>143.4881731000896</v>
      </c>
      <c r="D149" s="5">
        <f t="shared" si="12"/>
        <v>337.01714139537717</v>
      </c>
      <c r="E149" s="5">
        <f t="shared" si="13"/>
        <v>85755.886718658381</v>
      </c>
      <c r="F149" s="6">
        <f t="shared" si="11"/>
        <v>480.50531449546673</v>
      </c>
      <c r="G149"/>
      <c r="H149"/>
      <c r="I149"/>
      <c r="J149"/>
      <c r="L149"/>
    </row>
    <row r="150" spans="1:12" x14ac:dyDescent="0.2">
      <c r="A150" s="2">
        <f>IF(B150&lt;&gt;"",149,"")</f>
        <v>149</v>
      </c>
      <c r="B150" s="5">
        <f t="shared" si="14"/>
        <v>85755.886718658381</v>
      </c>
      <c r="C150" s="5">
        <f t="shared" si="10"/>
        <v>142.92647786443064</v>
      </c>
      <c r="D150" s="5">
        <f t="shared" si="12"/>
        <v>337.5788366310361</v>
      </c>
      <c r="E150" s="5">
        <f t="shared" si="13"/>
        <v>85418.307882027351</v>
      </c>
      <c r="F150" s="6">
        <f t="shared" si="11"/>
        <v>480.50531449546673</v>
      </c>
      <c r="G150"/>
      <c r="H150"/>
      <c r="I150"/>
      <c r="J150"/>
      <c r="L150"/>
    </row>
    <row r="151" spans="1:12" x14ac:dyDescent="0.2">
      <c r="A151" s="2">
        <f>IF(B151&lt;&gt;"",150,"")</f>
        <v>150</v>
      </c>
      <c r="B151" s="5">
        <f t="shared" si="14"/>
        <v>85418.307882027351</v>
      </c>
      <c r="C151" s="5">
        <f t="shared" si="10"/>
        <v>142.36384647004559</v>
      </c>
      <c r="D151" s="5">
        <f t="shared" si="12"/>
        <v>338.14146802542115</v>
      </c>
      <c r="E151" s="5">
        <f t="shared" si="13"/>
        <v>85080.166414001927</v>
      </c>
      <c r="F151" s="6">
        <f t="shared" si="11"/>
        <v>480.50531449546673</v>
      </c>
      <c r="G151"/>
      <c r="H151"/>
      <c r="I151"/>
      <c r="J151"/>
      <c r="L151"/>
    </row>
    <row r="152" spans="1:12" x14ac:dyDescent="0.2">
      <c r="A152" s="2">
        <f>IF(B152&lt;&gt;"",151,"")</f>
        <v>151</v>
      </c>
      <c r="B152" s="5">
        <f t="shared" si="14"/>
        <v>85080.166414001927</v>
      </c>
      <c r="C152" s="5">
        <f t="shared" si="10"/>
        <v>141.80027735666988</v>
      </c>
      <c r="D152" s="5">
        <f t="shared" si="12"/>
        <v>338.70503713879685</v>
      </c>
      <c r="E152" s="5">
        <f t="shared" si="13"/>
        <v>84741.461376863124</v>
      </c>
      <c r="F152" s="6">
        <f t="shared" si="11"/>
        <v>480.50531449546673</v>
      </c>
      <c r="G152"/>
      <c r="H152"/>
      <c r="I152"/>
      <c r="J152"/>
      <c r="L152"/>
    </row>
    <row r="153" spans="1:12" x14ac:dyDescent="0.2">
      <c r="A153" s="2">
        <f>IF(B153&lt;&gt;"",152,"")</f>
        <v>152</v>
      </c>
      <c r="B153" s="5">
        <f t="shared" si="14"/>
        <v>84741.461376863124</v>
      </c>
      <c r="C153" s="5">
        <f t="shared" si="10"/>
        <v>141.23576896143854</v>
      </c>
      <c r="D153" s="5">
        <f t="shared" si="12"/>
        <v>339.26954553402823</v>
      </c>
      <c r="E153" s="5">
        <f t="shared" si="13"/>
        <v>84402.191831329095</v>
      </c>
      <c r="F153" s="6">
        <f t="shared" si="11"/>
        <v>480.50531449546673</v>
      </c>
      <c r="G153"/>
      <c r="H153"/>
      <c r="I153"/>
      <c r="J153"/>
      <c r="L153"/>
    </row>
    <row r="154" spans="1:12" x14ac:dyDescent="0.2">
      <c r="A154" s="2">
        <f>IF(B154&lt;&gt;"",153,"")</f>
        <v>153</v>
      </c>
      <c r="B154" s="5">
        <f t="shared" si="14"/>
        <v>84402.191831329095</v>
      </c>
      <c r="C154" s="5">
        <f t="shared" si="10"/>
        <v>140.67031971888181</v>
      </c>
      <c r="D154" s="5">
        <f t="shared" si="12"/>
        <v>339.83499477658495</v>
      </c>
      <c r="E154" s="5">
        <f t="shared" si="13"/>
        <v>84062.356836552513</v>
      </c>
      <c r="F154" s="6">
        <f t="shared" si="11"/>
        <v>480.50531449546673</v>
      </c>
      <c r="G154"/>
      <c r="H154"/>
      <c r="I154"/>
      <c r="J154"/>
      <c r="L154"/>
    </row>
    <row r="155" spans="1:12" x14ac:dyDescent="0.2">
      <c r="A155" s="2">
        <f>IF(B155&lt;&gt;"",154,"")</f>
        <v>154</v>
      </c>
      <c r="B155" s="5">
        <f t="shared" si="14"/>
        <v>84062.356836552513</v>
      </c>
      <c r="C155" s="5">
        <f t="shared" si="10"/>
        <v>140.10392806092085</v>
      </c>
      <c r="D155" s="5">
        <f t="shared" si="12"/>
        <v>340.40138643454588</v>
      </c>
      <c r="E155" s="5">
        <f t="shared" si="13"/>
        <v>83721.955450117966</v>
      </c>
      <c r="F155" s="6">
        <f t="shared" si="11"/>
        <v>480.50531449546673</v>
      </c>
      <c r="G155"/>
      <c r="H155"/>
      <c r="I155"/>
      <c r="J155"/>
      <c r="L155"/>
    </row>
    <row r="156" spans="1:12" x14ac:dyDescent="0.2">
      <c r="A156" s="2">
        <f>IF(B156&lt;&gt;"",155,"")</f>
        <v>155</v>
      </c>
      <c r="B156" s="5">
        <f t="shared" si="14"/>
        <v>83721.955450117966</v>
      </c>
      <c r="C156" s="5">
        <f t="shared" si="10"/>
        <v>139.53659241686327</v>
      </c>
      <c r="D156" s="5">
        <f t="shared" si="12"/>
        <v>340.96872207860349</v>
      </c>
      <c r="E156" s="5">
        <f t="shared" si="13"/>
        <v>83380.986728039366</v>
      </c>
      <c r="F156" s="6">
        <f t="shared" si="11"/>
        <v>480.50531449546673</v>
      </c>
      <c r="G156"/>
      <c r="H156"/>
      <c r="I156"/>
      <c r="J156"/>
      <c r="L156"/>
    </row>
    <row r="157" spans="1:12" x14ac:dyDescent="0.2">
      <c r="A157" s="2">
        <f>IF(B157&lt;&gt;"",156,"")</f>
        <v>156</v>
      </c>
      <c r="B157" s="5">
        <f t="shared" si="14"/>
        <v>83380.986728039366</v>
      </c>
      <c r="C157" s="5">
        <f t="shared" si="10"/>
        <v>138.96831121339895</v>
      </c>
      <c r="D157" s="5">
        <f t="shared" si="12"/>
        <v>341.53700328206776</v>
      </c>
      <c r="E157" s="5">
        <f t="shared" si="13"/>
        <v>83039.449724757302</v>
      </c>
      <c r="F157" s="6">
        <f t="shared" si="11"/>
        <v>480.50531449546673</v>
      </c>
      <c r="G157"/>
      <c r="H157"/>
      <c r="I157"/>
      <c r="J157"/>
      <c r="L157"/>
    </row>
    <row r="158" spans="1:12" x14ac:dyDescent="0.2">
      <c r="A158" s="2">
        <f>IF(B158&lt;&gt;"",157,"")</f>
        <v>157</v>
      </c>
      <c r="B158" s="5">
        <f t="shared" si="14"/>
        <v>83039.449724757302</v>
      </c>
      <c r="C158" s="5">
        <f t="shared" si="10"/>
        <v>138.39908287459551</v>
      </c>
      <c r="D158" s="5">
        <f t="shared" si="12"/>
        <v>342.1062316208712</v>
      </c>
      <c r="E158" s="5">
        <f t="shared" si="13"/>
        <v>82697.343493136432</v>
      </c>
      <c r="F158" s="6">
        <f t="shared" si="11"/>
        <v>480.50531449546673</v>
      </c>
      <c r="G158"/>
      <c r="H158"/>
      <c r="I158"/>
      <c r="J158"/>
      <c r="L158"/>
    </row>
    <row r="159" spans="1:12" x14ac:dyDescent="0.2">
      <c r="A159" s="2">
        <f>IF(B159&lt;&gt;"",158,"")</f>
        <v>158</v>
      </c>
      <c r="B159" s="5">
        <f t="shared" si="14"/>
        <v>82697.343493136432</v>
      </c>
      <c r="C159" s="5">
        <f t="shared" si="10"/>
        <v>137.82890582189404</v>
      </c>
      <c r="D159" s="5">
        <f t="shared" si="12"/>
        <v>342.67640867357272</v>
      </c>
      <c r="E159" s="5">
        <f t="shared" si="13"/>
        <v>82354.667084462853</v>
      </c>
      <c r="F159" s="6">
        <f t="shared" si="11"/>
        <v>480.50531449546673</v>
      </c>
      <c r="G159"/>
      <c r="H159"/>
      <c r="I159"/>
      <c r="J159"/>
      <c r="L159"/>
    </row>
    <row r="160" spans="1:12" x14ac:dyDescent="0.2">
      <c r="A160" s="2">
        <f>IF(B160&lt;&gt;"",159,"")</f>
        <v>159</v>
      </c>
      <c r="B160" s="5">
        <f t="shared" si="14"/>
        <v>82354.667084462853</v>
      </c>
      <c r="C160" s="5">
        <f t="shared" si="10"/>
        <v>137.25777847410475</v>
      </c>
      <c r="D160" s="5">
        <f t="shared" si="12"/>
        <v>343.24753602136195</v>
      </c>
      <c r="E160" s="5">
        <f t="shared" si="13"/>
        <v>82011.419548441496</v>
      </c>
      <c r="F160" s="6">
        <f t="shared" si="11"/>
        <v>480.50531449546673</v>
      </c>
      <c r="G160"/>
      <c r="H160"/>
      <c r="I160"/>
      <c r="J160"/>
      <c r="L160"/>
    </row>
    <row r="161" spans="1:12" x14ac:dyDescent="0.2">
      <c r="A161" s="2">
        <f>IF(B161&lt;&gt;"",160,"")</f>
        <v>160</v>
      </c>
      <c r="B161" s="5">
        <f t="shared" si="14"/>
        <v>82011.419548441496</v>
      </c>
      <c r="C161" s="5">
        <f t="shared" si="10"/>
        <v>136.68569924740248</v>
      </c>
      <c r="D161" s="5">
        <f t="shared" si="12"/>
        <v>343.81961524806422</v>
      </c>
      <c r="E161" s="5">
        <f t="shared" si="13"/>
        <v>81667.599933193429</v>
      </c>
      <c r="F161" s="6">
        <f t="shared" si="11"/>
        <v>480.50531449546673</v>
      </c>
      <c r="G161"/>
      <c r="H161"/>
      <c r="I161"/>
      <c r="J161"/>
      <c r="L161"/>
    </row>
    <row r="162" spans="1:12" x14ac:dyDescent="0.2">
      <c r="A162" s="2">
        <f>IF(B162&lt;&gt;"",161,"")</f>
        <v>161</v>
      </c>
      <c r="B162" s="5">
        <f t="shared" si="14"/>
        <v>81667.599933193429</v>
      </c>
      <c r="C162" s="5">
        <f t="shared" si="10"/>
        <v>136.11266655532239</v>
      </c>
      <c r="D162" s="5">
        <f t="shared" si="12"/>
        <v>344.39264794014434</v>
      </c>
      <c r="E162" s="5">
        <f t="shared" si="13"/>
        <v>81323.207285253287</v>
      </c>
      <c r="F162" s="6">
        <f t="shared" si="11"/>
        <v>480.50531449546673</v>
      </c>
      <c r="G162"/>
      <c r="H162"/>
      <c r="I162"/>
      <c r="J162"/>
      <c r="L162"/>
    </row>
    <row r="163" spans="1:12" x14ac:dyDescent="0.2">
      <c r="A163" s="2">
        <f>IF(B163&lt;&gt;"",162,"")</f>
        <v>162</v>
      </c>
      <c r="B163" s="5">
        <f t="shared" si="14"/>
        <v>81323.207285253287</v>
      </c>
      <c r="C163" s="5">
        <f t="shared" si="10"/>
        <v>135.53867880875546</v>
      </c>
      <c r="D163" s="5">
        <f t="shared" si="12"/>
        <v>344.96663568671124</v>
      </c>
      <c r="E163" s="5">
        <f t="shared" si="13"/>
        <v>80978.240649566578</v>
      </c>
      <c r="F163" s="6">
        <f t="shared" si="11"/>
        <v>480.50531449546673</v>
      </c>
      <c r="G163"/>
      <c r="H163"/>
      <c r="I163"/>
      <c r="J163"/>
      <c r="L163"/>
    </row>
    <row r="164" spans="1:12" x14ac:dyDescent="0.2">
      <c r="A164" s="2">
        <f>IF(B164&lt;&gt;"",163,"")</f>
        <v>163</v>
      </c>
      <c r="B164" s="5">
        <f t="shared" si="14"/>
        <v>80978.240649566578</v>
      </c>
      <c r="C164" s="5">
        <f t="shared" si="10"/>
        <v>134.96373441594429</v>
      </c>
      <c r="D164" s="5">
        <f t="shared" si="12"/>
        <v>345.54158007952242</v>
      </c>
      <c r="E164" s="5">
        <f t="shared" si="13"/>
        <v>80632.699069487062</v>
      </c>
      <c r="F164" s="6">
        <f t="shared" si="11"/>
        <v>480.50531449546673</v>
      </c>
      <c r="G164"/>
      <c r="H164"/>
      <c r="I164"/>
      <c r="J164"/>
      <c r="L164"/>
    </row>
    <row r="165" spans="1:12" x14ac:dyDescent="0.2">
      <c r="A165" s="2">
        <f>IF(B165&lt;&gt;"",164,"")</f>
        <v>164</v>
      </c>
      <c r="B165" s="5">
        <f t="shared" si="14"/>
        <v>80632.699069487062</v>
      </c>
      <c r="C165" s="5">
        <f t="shared" si="10"/>
        <v>134.38783178247846</v>
      </c>
      <c r="D165" s="5">
        <f t="shared" si="12"/>
        <v>346.11748271298825</v>
      </c>
      <c r="E165" s="5">
        <f t="shared" si="13"/>
        <v>80286.581586774075</v>
      </c>
      <c r="F165" s="6">
        <f t="shared" si="11"/>
        <v>480.50531449546673</v>
      </c>
      <c r="G165"/>
      <c r="H165"/>
      <c r="I165"/>
      <c r="J165"/>
      <c r="L165"/>
    </row>
    <row r="166" spans="1:12" x14ac:dyDescent="0.2">
      <c r="A166" s="2">
        <f>IF(B166&lt;&gt;"",165,"")</f>
        <v>165</v>
      </c>
      <c r="B166" s="5">
        <f t="shared" si="14"/>
        <v>80286.581586774075</v>
      </c>
      <c r="C166" s="5">
        <f t="shared" si="10"/>
        <v>133.81096931129014</v>
      </c>
      <c r="D166" s="5">
        <f t="shared" si="12"/>
        <v>346.6943451841766</v>
      </c>
      <c r="E166" s="5">
        <f t="shared" si="13"/>
        <v>79939.887241589895</v>
      </c>
      <c r="F166" s="6">
        <f t="shared" si="11"/>
        <v>480.50531449546673</v>
      </c>
      <c r="G166"/>
      <c r="H166"/>
      <c r="I166"/>
      <c r="J166"/>
      <c r="L166"/>
    </row>
    <row r="167" spans="1:12" x14ac:dyDescent="0.2">
      <c r="A167" s="2">
        <f>IF(B167&lt;&gt;"",166,"")</f>
        <v>166</v>
      </c>
      <c r="B167" s="5">
        <f t="shared" si="14"/>
        <v>79939.887241589895</v>
      </c>
      <c r="C167" s="5">
        <f t="shared" si="10"/>
        <v>133.23314540264982</v>
      </c>
      <c r="D167" s="5">
        <f t="shared" si="12"/>
        <v>347.27216909281691</v>
      </c>
      <c r="E167" s="5">
        <f t="shared" si="13"/>
        <v>79592.615072497079</v>
      </c>
      <c r="F167" s="6">
        <f t="shared" si="11"/>
        <v>480.50531449546673</v>
      </c>
      <c r="G167"/>
      <c r="H167"/>
      <c r="I167"/>
      <c r="J167"/>
      <c r="L167"/>
    </row>
    <row r="168" spans="1:12" x14ac:dyDescent="0.2">
      <c r="A168" s="2">
        <f>IF(B168&lt;&gt;"",167,"")</f>
        <v>167</v>
      </c>
      <c r="B168" s="5">
        <f t="shared" si="14"/>
        <v>79592.615072497079</v>
      </c>
      <c r="C168" s="5">
        <f t="shared" si="10"/>
        <v>132.65435845416181</v>
      </c>
      <c r="D168" s="5">
        <f t="shared" si="12"/>
        <v>347.85095604130493</v>
      </c>
      <c r="E168" s="5">
        <f t="shared" si="13"/>
        <v>79244.764116455772</v>
      </c>
      <c r="F168" s="6">
        <f t="shared" si="11"/>
        <v>480.50531449546673</v>
      </c>
      <c r="G168"/>
      <c r="H168"/>
      <c r="I168"/>
      <c r="J168"/>
      <c r="L168"/>
    </row>
    <row r="169" spans="1:12" x14ac:dyDescent="0.2">
      <c r="A169" s="2">
        <f>IF(B169&lt;&gt;"",168,"")</f>
        <v>168</v>
      </c>
      <c r="B169" s="5">
        <f t="shared" si="14"/>
        <v>79244.764116455772</v>
      </c>
      <c r="C169" s="5">
        <f t="shared" si="10"/>
        <v>132.07460686075962</v>
      </c>
      <c r="D169" s="5">
        <f t="shared" si="12"/>
        <v>348.43070763470712</v>
      </c>
      <c r="E169" s="5">
        <f t="shared" si="13"/>
        <v>78896.333408821069</v>
      </c>
      <c r="F169" s="6">
        <f t="shared" si="11"/>
        <v>480.50531449546673</v>
      </c>
      <c r="G169"/>
      <c r="H169"/>
      <c r="I169"/>
      <c r="J169"/>
      <c r="L169"/>
    </row>
    <row r="170" spans="1:12" x14ac:dyDescent="0.2">
      <c r="A170" s="2">
        <f>IF(B170&lt;&gt;"",169,"")</f>
        <v>169</v>
      </c>
      <c r="B170" s="5">
        <f t="shared" si="14"/>
        <v>78896.333408821069</v>
      </c>
      <c r="C170" s="5">
        <f t="shared" si="10"/>
        <v>131.49388901470178</v>
      </c>
      <c r="D170" s="5">
        <f t="shared" si="12"/>
        <v>349.01142548076496</v>
      </c>
      <c r="E170" s="5">
        <f t="shared" si="13"/>
        <v>78547.321983340298</v>
      </c>
      <c r="F170" s="6">
        <f t="shared" si="11"/>
        <v>480.50531449546673</v>
      </c>
      <c r="G170"/>
      <c r="H170"/>
      <c r="I170"/>
      <c r="J170"/>
      <c r="L170"/>
    </row>
    <row r="171" spans="1:12" x14ac:dyDescent="0.2">
      <c r="A171" s="2">
        <f>IF(B171&lt;&gt;"",170,"")</f>
        <v>170</v>
      </c>
      <c r="B171" s="5">
        <f t="shared" si="14"/>
        <v>78547.321983340298</v>
      </c>
      <c r="C171" s="5">
        <f t="shared" si="10"/>
        <v>130.91220330556717</v>
      </c>
      <c r="D171" s="5">
        <f t="shared" si="12"/>
        <v>349.59311118989956</v>
      </c>
      <c r="E171" s="5">
        <f t="shared" si="13"/>
        <v>78197.728872150401</v>
      </c>
      <c r="F171" s="6">
        <f t="shared" si="11"/>
        <v>480.50531449546673</v>
      </c>
      <c r="G171"/>
      <c r="H171"/>
      <c r="I171"/>
      <c r="J171"/>
      <c r="L171"/>
    </row>
    <row r="172" spans="1:12" x14ac:dyDescent="0.2">
      <c r="A172" s="2">
        <f>IF(B172&lt;&gt;"",171,"")</f>
        <v>171</v>
      </c>
      <c r="B172" s="5">
        <f t="shared" si="14"/>
        <v>78197.728872150401</v>
      </c>
      <c r="C172" s="5">
        <f t="shared" si="10"/>
        <v>130.32954812025068</v>
      </c>
      <c r="D172" s="5">
        <f t="shared" si="12"/>
        <v>350.17576637521609</v>
      </c>
      <c r="E172" s="5">
        <f t="shared" si="13"/>
        <v>77847.55310577518</v>
      </c>
      <c r="F172" s="6">
        <f t="shared" si="11"/>
        <v>480.50531449546673</v>
      </c>
      <c r="G172"/>
      <c r="H172"/>
      <c r="I172"/>
      <c r="J172"/>
      <c r="L172"/>
    </row>
    <row r="173" spans="1:12" x14ac:dyDescent="0.2">
      <c r="A173" s="2">
        <f>IF(B173&lt;&gt;"",172,"")</f>
        <v>172</v>
      </c>
      <c r="B173" s="5">
        <f t="shared" si="14"/>
        <v>77847.55310577518</v>
      </c>
      <c r="C173" s="5">
        <f t="shared" si="10"/>
        <v>129.74592184295864</v>
      </c>
      <c r="D173" s="5">
        <f t="shared" si="12"/>
        <v>350.7593926525081</v>
      </c>
      <c r="E173" s="5">
        <f t="shared" si="13"/>
        <v>77496.793713122664</v>
      </c>
      <c r="F173" s="6">
        <f t="shared" si="11"/>
        <v>480.50531449546673</v>
      </c>
      <c r="G173"/>
      <c r="H173"/>
      <c r="I173"/>
      <c r="J173"/>
      <c r="L173"/>
    </row>
    <row r="174" spans="1:12" x14ac:dyDescent="0.2">
      <c r="A174" s="2">
        <f>IF(B174&lt;&gt;"",173,"")</f>
        <v>173</v>
      </c>
      <c r="B174" s="5">
        <f t="shared" si="14"/>
        <v>77496.793713122664</v>
      </c>
      <c r="C174" s="5">
        <f t="shared" si="10"/>
        <v>129.16132285520445</v>
      </c>
      <c r="D174" s="5">
        <f t="shared" si="12"/>
        <v>351.34399164026229</v>
      </c>
      <c r="E174" s="5">
        <f t="shared" si="13"/>
        <v>77145.449721482408</v>
      </c>
      <c r="F174" s="6">
        <f t="shared" si="11"/>
        <v>480.50531449546673</v>
      </c>
      <c r="G174"/>
      <c r="H174"/>
      <c r="I174"/>
      <c r="J174"/>
      <c r="L174"/>
    </row>
    <row r="175" spans="1:12" x14ac:dyDescent="0.2">
      <c r="A175" s="2">
        <f>IF(B175&lt;&gt;"",174,"")</f>
        <v>174</v>
      </c>
      <c r="B175" s="5">
        <f t="shared" si="14"/>
        <v>77145.449721482408</v>
      </c>
      <c r="C175" s="5">
        <f t="shared" si="10"/>
        <v>128.57574953580402</v>
      </c>
      <c r="D175" s="5">
        <f t="shared" si="12"/>
        <v>351.92956495966268</v>
      </c>
      <c r="E175" s="5">
        <f t="shared" si="13"/>
        <v>76793.520156522747</v>
      </c>
      <c r="F175" s="6">
        <f t="shared" si="11"/>
        <v>480.50531449546673</v>
      </c>
      <c r="G175"/>
      <c r="H175"/>
      <c r="I175"/>
      <c r="J175"/>
      <c r="L175"/>
    </row>
    <row r="176" spans="1:12" x14ac:dyDescent="0.2">
      <c r="A176" s="2">
        <f>IF(B176&lt;&gt;"",175,"")</f>
        <v>175</v>
      </c>
      <c r="B176" s="5">
        <f t="shared" si="14"/>
        <v>76793.520156522747</v>
      </c>
      <c r="C176" s="5">
        <f t="shared" si="10"/>
        <v>127.98920026087126</v>
      </c>
      <c r="D176" s="5">
        <f t="shared" si="12"/>
        <v>352.51611423459548</v>
      </c>
      <c r="E176" s="5">
        <f t="shared" si="13"/>
        <v>76441.004042288158</v>
      </c>
      <c r="F176" s="6">
        <f t="shared" si="11"/>
        <v>480.50531449546673</v>
      </c>
      <c r="G176"/>
      <c r="H176"/>
      <c r="I176"/>
      <c r="J176"/>
      <c r="L176"/>
    </row>
    <row r="177" spans="1:12" x14ac:dyDescent="0.2">
      <c r="A177" s="2">
        <f>IF(B177&lt;&gt;"",176,"")</f>
        <v>176</v>
      </c>
      <c r="B177" s="5">
        <f t="shared" si="14"/>
        <v>76441.004042288158</v>
      </c>
      <c r="C177" s="5">
        <f t="shared" si="10"/>
        <v>127.4016734038136</v>
      </c>
      <c r="D177" s="5">
        <f t="shared" si="12"/>
        <v>353.10364109165312</v>
      </c>
      <c r="E177" s="5">
        <f t="shared" si="13"/>
        <v>76087.900401196501</v>
      </c>
      <c r="F177" s="6">
        <f t="shared" si="11"/>
        <v>480.50531449546673</v>
      </c>
      <c r="G177"/>
      <c r="H177"/>
      <c r="I177"/>
      <c r="J177"/>
      <c r="L177"/>
    </row>
    <row r="178" spans="1:12" x14ac:dyDescent="0.2">
      <c r="A178" s="2">
        <f>IF(B178&lt;&gt;"",177,"")</f>
        <v>177</v>
      </c>
      <c r="B178" s="5">
        <f t="shared" si="14"/>
        <v>76087.900401196501</v>
      </c>
      <c r="C178" s="5">
        <f t="shared" si="10"/>
        <v>126.81316733532749</v>
      </c>
      <c r="D178" s="5">
        <f t="shared" si="12"/>
        <v>353.69214716013926</v>
      </c>
      <c r="E178" s="5">
        <f t="shared" si="13"/>
        <v>75734.208254036363</v>
      </c>
      <c r="F178" s="6">
        <f t="shared" si="11"/>
        <v>480.50531449546673</v>
      </c>
      <c r="G178"/>
      <c r="H178"/>
      <c r="I178"/>
      <c r="J178"/>
      <c r="L178"/>
    </row>
    <row r="179" spans="1:12" x14ac:dyDescent="0.2">
      <c r="A179" s="2">
        <f>IF(B179&lt;&gt;"",178,"")</f>
        <v>178</v>
      </c>
      <c r="B179" s="5">
        <f t="shared" si="14"/>
        <v>75734.208254036363</v>
      </c>
      <c r="C179" s="5">
        <f t="shared" si="10"/>
        <v>126.22368042339394</v>
      </c>
      <c r="D179" s="5">
        <f t="shared" si="12"/>
        <v>354.28163407207279</v>
      </c>
      <c r="E179" s="5">
        <f t="shared" si="13"/>
        <v>75379.926619964288</v>
      </c>
      <c r="F179" s="6">
        <f t="shared" si="11"/>
        <v>480.50531449546673</v>
      </c>
      <c r="G179"/>
      <c r="H179"/>
      <c r="I179"/>
      <c r="J179"/>
      <c r="L179"/>
    </row>
    <row r="180" spans="1:12" x14ac:dyDescent="0.2">
      <c r="A180" s="2">
        <f>IF(B180&lt;&gt;"",179,"")</f>
        <v>179</v>
      </c>
      <c r="B180" s="5">
        <f t="shared" si="14"/>
        <v>75379.926619964288</v>
      </c>
      <c r="C180" s="5">
        <f t="shared" si="10"/>
        <v>125.63321103327382</v>
      </c>
      <c r="D180" s="5">
        <f t="shared" si="12"/>
        <v>354.87210346219291</v>
      </c>
      <c r="E180" s="5">
        <f t="shared" si="13"/>
        <v>75025.054516502089</v>
      </c>
      <c r="F180" s="6">
        <f t="shared" si="11"/>
        <v>480.50531449546673</v>
      </c>
      <c r="G180"/>
      <c r="H180"/>
      <c r="I180"/>
      <c r="J180"/>
      <c r="L180"/>
    </row>
    <row r="181" spans="1:12" x14ac:dyDescent="0.2">
      <c r="A181" s="2">
        <f>IF(B181&lt;&gt;"",180,"")</f>
        <v>180</v>
      </c>
      <c r="B181" s="5">
        <f t="shared" si="14"/>
        <v>75025.054516502089</v>
      </c>
      <c r="C181" s="5">
        <f t="shared" si="10"/>
        <v>125.04175752750348</v>
      </c>
      <c r="D181" s="5">
        <f t="shared" si="12"/>
        <v>355.46355696796326</v>
      </c>
      <c r="E181" s="5">
        <f t="shared" si="13"/>
        <v>74669.590959534122</v>
      </c>
      <c r="F181" s="6">
        <f t="shared" si="11"/>
        <v>480.50531449546673</v>
      </c>
      <c r="G181"/>
      <c r="H181"/>
      <c r="I181"/>
      <c r="J181"/>
      <c r="L181"/>
    </row>
    <row r="182" spans="1:12" x14ac:dyDescent="0.2">
      <c r="A182" s="2">
        <f>IF(B182&lt;&gt;"",181,"")</f>
        <v>181</v>
      </c>
      <c r="B182" s="5">
        <f t="shared" si="14"/>
        <v>74669.590959534122</v>
      </c>
      <c r="C182" s="5">
        <f t="shared" si="10"/>
        <v>124.44931826589021</v>
      </c>
      <c r="D182" s="5">
        <f t="shared" si="12"/>
        <v>356.05599622957652</v>
      </c>
      <c r="E182" s="5">
        <f t="shared" si="13"/>
        <v>74313.534963304541</v>
      </c>
      <c r="F182" s="6">
        <f t="shared" si="11"/>
        <v>480.50531449546673</v>
      </c>
      <c r="G182"/>
      <c r="H182"/>
      <c r="I182"/>
      <c r="J182"/>
      <c r="L182"/>
    </row>
    <row r="183" spans="1:12" x14ac:dyDescent="0.2">
      <c r="A183" s="2">
        <f>IF(B183&lt;&gt;"",182,"")</f>
        <v>182</v>
      </c>
      <c r="B183" s="5">
        <f t="shared" si="14"/>
        <v>74313.534963304541</v>
      </c>
      <c r="C183" s="5">
        <f t="shared" si="10"/>
        <v>123.85589160550757</v>
      </c>
      <c r="D183" s="5">
        <f t="shared" si="12"/>
        <v>356.64942288995917</v>
      </c>
      <c r="E183" s="5">
        <f t="shared" si="13"/>
        <v>73956.885540414587</v>
      </c>
      <c r="F183" s="6">
        <f t="shared" si="11"/>
        <v>480.50531449546673</v>
      </c>
      <c r="G183"/>
      <c r="H183"/>
      <c r="I183"/>
      <c r="J183"/>
      <c r="L183"/>
    </row>
    <row r="184" spans="1:12" x14ac:dyDescent="0.2">
      <c r="A184" s="2">
        <f>IF(B184&lt;&gt;"",183,"")</f>
        <v>183</v>
      </c>
      <c r="B184" s="5">
        <f t="shared" si="14"/>
        <v>73956.885540414587</v>
      </c>
      <c r="C184" s="5">
        <f t="shared" si="10"/>
        <v>123.26147590069098</v>
      </c>
      <c r="D184" s="5">
        <f t="shared" si="12"/>
        <v>357.24383859477575</v>
      </c>
      <c r="E184" s="5">
        <f t="shared" si="13"/>
        <v>73599.641701819812</v>
      </c>
      <c r="F184" s="6">
        <f t="shared" si="11"/>
        <v>480.50531449546673</v>
      </c>
      <c r="G184"/>
      <c r="H184"/>
      <c r="I184"/>
      <c r="J184"/>
      <c r="L184"/>
    </row>
    <row r="185" spans="1:12" x14ac:dyDescent="0.2">
      <c r="A185" s="2">
        <f>IF(B185&lt;&gt;"",184,"")</f>
        <v>184</v>
      </c>
      <c r="B185" s="5">
        <f t="shared" si="14"/>
        <v>73599.641701819812</v>
      </c>
      <c r="C185" s="5">
        <f t="shared" si="10"/>
        <v>122.66606950303303</v>
      </c>
      <c r="D185" s="5">
        <f t="shared" si="12"/>
        <v>357.83924499243369</v>
      </c>
      <c r="E185" s="5">
        <f t="shared" si="13"/>
        <v>73241.802456827383</v>
      </c>
      <c r="F185" s="6">
        <f t="shared" si="11"/>
        <v>480.50531449546673</v>
      </c>
      <c r="G185"/>
      <c r="H185"/>
      <c r="I185"/>
      <c r="J185"/>
      <c r="L185"/>
    </row>
    <row r="186" spans="1:12" x14ac:dyDescent="0.2">
      <c r="A186" s="2">
        <f>IF(B186&lt;&gt;"",185,"")</f>
        <v>185</v>
      </c>
      <c r="B186" s="5">
        <f t="shared" si="14"/>
        <v>73241.802456827383</v>
      </c>
      <c r="C186" s="5">
        <f t="shared" si="10"/>
        <v>122.06967076137897</v>
      </c>
      <c r="D186" s="5">
        <f t="shared" si="12"/>
        <v>358.43564373408776</v>
      </c>
      <c r="E186" s="5">
        <f t="shared" si="13"/>
        <v>72883.366813093293</v>
      </c>
      <c r="F186" s="6">
        <f t="shared" si="11"/>
        <v>480.50531449546673</v>
      </c>
      <c r="G186"/>
      <c r="H186"/>
      <c r="I186"/>
      <c r="J186"/>
      <c r="L186"/>
    </row>
    <row r="187" spans="1:12" x14ac:dyDescent="0.2">
      <c r="A187" s="2">
        <f>IF(B187&lt;&gt;"",186,"")</f>
        <v>186</v>
      </c>
      <c r="B187" s="5">
        <f t="shared" si="14"/>
        <v>72883.366813093293</v>
      </c>
      <c r="C187" s="5">
        <f t="shared" si="10"/>
        <v>121.47227802182215</v>
      </c>
      <c r="D187" s="5">
        <f t="shared" si="12"/>
        <v>359.03303647364459</v>
      </c>
      <c r="E187" s="5">
        <f t="shared" si="13"/>
        <v>72524.333776619649</v>
      </c>
      <c r="F187" s="6">
        <f t="shared" si="11"/>
        <v>480.50531449546673</v>
      </c>
      <c r="G187"/>
      <c r="H187"/>
      <c r="I187"/>
      <c r="J187"/>
      <c r="L187"/>
    </row>
    <row r="188" spans="1:12" x14ac:dyDescent="0.2">
      <c r="A188" s="2">
        <f>IF(B188&lt;&gt;"",187,"")</f>
        <v>187</v>
      </c>
      <c r="B188" s="5">
        <f t="shared" si="14"/>
        <v>72524.333776619649</v>
      </c>
      <c r="C188" s="5">
        <f t="shared" si="10"/>
        <v>120.87388962769943</v>
      </c>
      <c r="D188" s="5">
        <f t="shared" si="12"/>
        <v>359.63142486776729</v>
      </c>
      <c r="E188" s="5">
        <f t="shared" si="13"/>
        <v>72164.702351751883</v>
      </c>
      <c r="F188" s="6">
        <f t="shared" si="11"/>
        <v>480.50531449546673</v>
      </c>
      <c r="G188"/>
      <c r="H188"/>
      <c r="I188"/>
      <c r="J188"/>
      <c r="L188"/>
    </row>
    <row r="189" spans="1:12" x14ac:dyDescent="0.2">
      <c r="A189" s="2">
        <f>IF(B189&lt;&gt;"",188,"")</f>
        <v>188</v>
      </c>
      <c r="B189" s="5">
        <f t="shared" si="14"/>
        <v>72164.702351751883</v>
      </c>
      <c r="C189" s="5">
        <f t="shared" si="10"/>
        <v>120.27450391958648</v>
      </c>
      <c r="D189" s="5">
        <f t="shared" si="12"/>
        <v>360.23081057588024</v>
      </c>
      <c r="E189" s="5">
        <f t="shared" si="13"/>
        <v>71804.471541175997</v>
      </c>
      <c r="F189" s="6">
        <f t="shared" si="11"/>
        <v>480.50531449546673</v>
      </c>
      <c r="G189"/>
      <c r="H189"/>
      <c r="I189"/>
      <c r="J189"/>
      <c r="L189"/>
    </row>
    <row r="190" spans="1:12" x14ac:dyDescent="0.2">
      <c r="A190" s="2">
        <f>IF(B190&lt;&gt;"",189,"")</f>
        <v>189</v>
      </c>
      <c r="B190" s="5">
        <f t="shared" si="14"/>
        <v>71804.471541175997</v>
      </c>
      <c r="C190" s="5">
        <f t="shared" si="10"/>
        <v>119.67411923529333</v>
      </c>
      <c r="D190" s="5">
        <f t="shared" si="12"/>
        <v>360.83119526017339</v>
      </c>
      <c r="E190" s="5">
        <f t="shared" si="13"/>
        <v>71443.640345915817</v>
      </c>
      <c r="F190" s="6">
        <f t="shared" si="11"/>
        <v>480.50531449546673</v>
      </c>
      <c r="G190"/>
      <c r="H190"/>
      <c r="I190"/>
      <c r="J190"/>
      <c r="L190"/>
    </row>
    <row r="191" spans="1:12" x14ac:dyDescent="0.2">
      <c r="A191" s="2">
        <f>IF(B191&lt;&gt;"",190,"")</f>
        <v>190</v>
      </c>
      <c r="B191" s="5">
        <f t="shared" si="14"/>
        <v>71443.640345915817</v>
      </c>
      <c r="C191" s="5">
        <f t="shared" si="10"/>
        <v>119.07273390985971</v>
      </c>
      <c r="D191" s="5">
        <f t="shared" si="12"/>
        <v>361.43258058560701</v>
      </c>
      <c r="E191" s="5">
        <f t="shared" si="13"/>
        <v>71082.207765330211</v>
      </c>
      <c r="F191" s="6">
        <f t="shared" si="11"/>
        <v>480.50531449546673</v>
      </c>
      <c r="G191"/>
      <c r="H191"/>
      <c r="I191"/>
      <c r="J191"/>
      <c r="L191"/>
    </row>
    <row r="192" spans="1:12" x14ac:dyDescent="0.2">
      <c r="A192" s="2">
        <f>IF(B192&lt;&gt;"",191,"")</f>
        <v>191</v>
      </c>
      <c r="B192" s="5">
        <f t="shared" si="14"/>
        <v>71082.207765330211</v>
      </c>
      <c r="C192" s="5">
        <f t="shared" si="10"/>
        <v>118.47034627555036</v>
      </c>
      <c r="D192" s="5">
        <f t="shared" si="12"/>
        <v>362.03496821991638</v>
      </c>
      <c r="E192" s="5">
        <f t="shared" si="13"/>
        <v>70720.172797110296</v>
      </c>
      <c r="F192" s="6">
        <f t="shared" si="11"/>
        <v>480.50531449546673</v>
      </c>
      <c r="G192"/>
      <c r="H192"/>
      <c r="I192"/>
      <c r="J192"/>
      <c r="L192"/>
    </row>
    <row r="193" spans="1:12" x14ac:dyDescent="0.2">
      <c r="A193" s="2">
        <f>IF(B193&lt;&gt;"",192,"")</f>
        <v>192</v>
      </c>
      <c r="B193" s="5">
        <f t="shared" si="14"/>
        <v>70720.172797110296</v>
      </c>
      <c r="C193" s="5">
        <f t="shared" si="10"/>
        <v>117.8669546618505</v>
      </c>
      <c r="D193" s="5">
        <f t="shared" si="12"/>
        <v>362.63835983361622</v>
      </c>
      <c r="E193" s="5">
        <f t="shared" si="13"/>
        <v>70357.534437276685</v>
      </c>
      <c r="F193" s="6">
        <f t="shared" si="11"/>
        <v>480.50531449546673</v>
      </c>
      <c r="G193"/>
      <c r="H193"/>
      <c r="I193"/>
      <c r="J193"/>
      <c r="L193"/>
    </row>
    <row r="194" spans="1:12" x14ac:dyDescent="0.2">
      <c r="A194" s="2">
        <f>IF(B194&lt;&gt;"",193,"")</f>
        <v>193</v>
      </c>
      <c r="B194" s="5">
        <f t="shared" si="14"/>
        <v>70357.534437276685</v>
      </c>
      <c r="C194" s="5">
        <f t="shared" ref="C194:C257" si="15">IFERROR(B194*$I$4/12,"")</f>
        <v>117.26255739546114</v>
      </c>
      <c r="D194" s="5">
        <f t="shared" si="12"/>
        <v>363.24275710000558</v>
      </c>
      <c r="E194" s="5">
        <f t="shared" si="13"/>
        <v>69994.291680176684</v>
      </c>
      <c r="F194" s="6">
        <f t="shared" ref="F194:F257" si="16">IF(A194&lt;&gt;"",$I$6,"")</f>
        <v>480.50531449546673</v>
      </c>
      <c r="G194"/>
      <c r="H194"/>
      <c r="I194"/>
      <c r="J194"/>
      <c r="L194"/>
    </row>
    <row r="195" spans="1:12" x14ac:dyDescent="0.2">
      <c r="A195" s="2">
        <f>IF(B195&lt;&gt;"",194,"")</f>
        <v>194</v>
      </c>
      <c r="B195" s="5">
        <f t="shared" si="14"/>
        <v>69994.291680176684</v>
      </c>
      <c r="C195" s="5">
        <f t="shared" si="15"/>
        <v>116.65715280029447</v>
      </c>
      <c r="D195" s="5">
        <f t="shared" ref="D195:D258" si="17">IFERROR(F195-C195,"")</f>
        <v>363.84816169517228</v>
      </c>
      <c r="E195" s="5">
        <f t="shared" ref="E195:E258" si="18">IF(A195&lt;&gt;"",B195-D195,"")</f>
        <v>69630.443518481508</v>
      </c>
      <c r="F195" s="6">
        <f t="shared" si="16"/>
        <v>480.50531449546673</v>
      </c>
      <c r="G195"/>
      <c r="H195"/>
      <c r="I195"/>
      <c r="J195"/>
      <c r="L195"/>
    </row>
    <row r="196" spans="1:12" x14ac:dyDescent="0.2">
      <c r="A196" s="2">
        <f>IF(B196&lt;&gt;"",195,"")</f>
        <v>195</v>
      </c>
      <c r="B196" s="5">
        <f t="shared" ref="B196:B259" si="19">IFERROR(IF(B195-D195&gt;=0.01,B195-D195,""),"")</f>
        <v>69630.443518481508</v>
      </c>
      <c r="C196" s="5">
        <f t="shared" si="15"/>
        <v>116.05073919746918</v>
      </c>
      <c r="D196" s="5">
        <f t="shared" si="17"/>
        <v>364.45457529799756</v>
      </c>
      <c r="E196" s="5">
        <f t="shared" si="18"/>
        <v>69265.988943183504</v>
      </c>
      <c r="F196" s="6">
        <f t="shared" si="16"/>
        <v>480.50531449546673</v>
      </c>
      <c r="G196"/>
      <c r="H196"/>
      <c r="I196"/>
      <c r="J196"/>
      <c r="L196"/>
    </row>
    <row r="197" spans="1:12" x14ac:dyDescent="0.2">
      <c r="A197" s="2">
        <f>IF(B197&lt;&gt;"",196,"")</f>
        <v>196</v>
      </c>
      <c r="B197" s="5">
        <f t="shared" si="19"/>
        <v>69265.988943183504</v>
      </c>
      <c r="C197" s="5">
        <f t="shared" si="15"/>
        <v>115.44331490530584</v>
      </c>
      <c r="D197" s="5">
        <f t="shared" si="17"/>
        <v>365.06199959016089</v>
      </c>
      <c r="E197" s="5">
        <f t="shared" si="18"/>
        <v>68900.926943593338</v>
      </c>
      <c r="F197" s="6">
        <f t="shared" si="16"/>
        <v>480.50531449546673</v>
      </c>
      <c r="G197"/>
      <c r="H197"/>
      <c r="I197"/>
      <c r="J197"/>
      <c r="L197"/>
    </row>
    <row r="198" spans="1:12" x14ac:dyDescent="0.2">
      <c r="A198" s="2">
        <f>IF(B198&lt;&gt;"",197,"")</f>
        <v>197</v>
      </c>
      <c r="B198" s="5">
        <f t="shared" si="19"/>
        <v>68900.926943593338</v>
      </c>
      <c r="C198" s="5">
        <f t="shared" si="15"/>
        <v>114.83487823932224</v>
      </c>
      <c r="D198" s="5">
        <f t="shared" si="17"/>
        <v>365.67043625614451</v>
      </c>
      <c r="E198" s="5">
        <f t="shared" si="18"/>
        <v>68535.256507337195</v>
      </c>
      <c r="F198" s="6">
        <f t="shared" si="16"/>
        <v>480.50531449546673</v>
      </c>
      <c r="G198"/>
      <c r="H198"/>
      <c r="I198"/>
      <c r="J198"/>
      <c r="L198"/>
    </row>
    <row r="199" spans="1:12" x14ac:dyDescent="0.2">
      <c r="A199" s="2">
        <f>IF(B199&lt;&gt;"",198,"")</f>
        <v>198</v>
      </c>
      <c r="B199" s="5">
        <f t="shared" si="19"/>
        <v>68535.256507337195</v>
      </c>
      <c r="C199" s="5">
        <f t="shared" si="15"/>
        <v>114.22542751222865</v>
      </c>
      <c r="D199" s="5">
        <f t="shared" si="17"/>
        <v>366.2798869832381</v>
      </c>
      <c r="E199" s="5">
        <f t="shared" si="18"/>
        <v>68168.976620353962</v>
      </c>
      <c r="F199" s="6">
        <f t="shared" si="16"/>
        <v>480.50531449546673</v>
      </c>
      <c r="G199"/>
      <c r="H199"/>
      <c r="I199"/>
      <c r="J199"/>
      <c r="L199"/>
    </row>
    <row r="200" spans="1:12" x14ac:dyDescent="0.2">
      <c r="A200" s="2">
        <f>IF(B200&lt;&gt;"",199,"")</f>
        <v>199</v>
      </c>
      <c r="B200" s="5">
        <f t="shared" si="19"/>
        <v>68168.976620353962</v>
      </c>
      <c r="C200" s="5">
        <f t="shared" si="15"/>
        <v>113.61496103392328</v>
      </c>
      <c r="D200" s="5">
        <f t="shared" si="17"/>
        <v>366.89035346154344</v>
      </c>
      <c r="E200" s="5">
        <f t="shared" si="18"/>
        <v>67802.086266892424</v>
      </c>
      <c r="F200" s="6">
        <f t="shared" si="16"/>
        <v>480.50531449546673</v>
      </c>
      <c r="G200"/>
      <c r="H200"/>
      <c r="I200"/>
      <c r="J200"/>
      <c r="L200"/>
    </row>
    <row r="201" spans="1:12" x14ac:dyDescent="0.2">
      <c r="A201" s="2">
        <f>IF(B201&lt;&gt;"",200,"")</f>
        <v>200</v>
      </c>
      <c r="B201" s="5">
        <f t="shared" si="19"/>
        <v>67802.086266892424</v>
      </c>
      <c r="C201" s="5">
        <f t="shared" si="15"/>
        <v>113.00347711148737</v>
      </c>
      <c r="D201" s="5">
        <f t="shared" si="17"/>
        <v>367.50183738397936</v>
      </c>
      <c r="E201" s="5">
        <f t="shared" si="18"/>
        <v>67434.584429508439</v>
      </c>
      <c r="F201" s="6">
        <f t="shared" si="16"/>
        <v>480.50531449546673</v>
      </c>
      <c r="G201"/>
      <c r="H201"/>
      <c r="I201"/>
      <c r="J201"/>
      <c r="L201"/>
    </row>
    <row r="202" spans="1:12" x14ac:dyDescent="0.2">
      <c r="A202" s="2">
        <f>IF(B202&lt;&gt;"",201,"")</f>
        <v>201</v>
      </c>
      <c r="B202" s="5">
        <f t="shared" si="19"/>
        <v>67434.584429508439</v>
      </c>
      <c r="C202" s="5">
        <f t="shared" si="15"/>
        <v>112.39097404918073</v>
      </c>
      <c r="D202" s="5">
        <f t="shared" si="17"/>
        <v>368.11434044628601</v>
      </c>
      <c r="E202" s="5">
        <f t="shared" si="18"/>
        <v>67066.470089062146</v>
      </c>
      <c r="F202" s="6">
        <f t="shared" si="16"/>
        <v>480.50531449546673</v>
      </c>
      <c r="G202"/>
      <c r="H202"/>
      <c r="I202"/>
      <c r="J202"/>
      <c r="L202"/>
    </row>
    <row r="203" spans="1:12" x14ac:dyDescent="0.2">
      <c r="A203" s="2">
        <f>IF(B203&lt;&gt;"",202,"")</f>
        <v>202</v>
      </c>
      <c r="B203" s="5">
        <f t="shared" si="19"/>
        <v>67066.470089062146</v>
      </c>
      <c r="C203" s="5">
        <f t="shared" si="15"/>
        <v>111.77745014843691</v>
      </c>
      <c r="D203" s="5">
        <f t="shared" si="17"/>
        <v>368.72786434702982</v>
      </c>
      <c r="E203" s="5">
        <f t="shared" si="18"/>
        <v>66697.742224715112</v>
      </c>
      <c r="F203" s="6">
        <f t="shared" si="16"/>
        <v>480.50531449546673</v>
      </c>
      <c r="G203"/>
      <c r="H203"/>
      <c r="I203"/>
      <c r="J203"/>
      <c r="L203"/>
    </row>
    <row r="204" spans="1:12" x14ac:dyDescent="0.2">
      <c r="A204" s="2">
        <f>IF(B204&lt;&gt;"",203,"")</f>
        <v>203</v>
      </c>
      <c r="B204" s="5">
        <f t="shared" si="19"/>
        <v>66697.742224715112</v>
      </c>
      <c r="C204" s="5">
        <f t="shared" si="15"/>
        <v>111.16290370785852</v>
      </c>
      <c r="D204" s="5">
        <f t="shared" si="17"/>
        <v>369.34241078760823</v>
      </c>
      <c r="E204" s="5">
        <f t="shared" si="18"/>
        <v>66328.399813927506</v>
      </c>
      <c r="F204" s="6">
        <f t="shared" si="16"/>
        <v>480.50531449546673</v>
      </c>
      <c r="G204"/>
      <c r="H204"/>
      <c r="I204"/>
      <c r="J204"/>
      <c r="L204"/>
    </row>
    <row r="205" spans="1:12" x14ac:dyDescent="0.2">
      <c r="A205" s="2">
        <f>IF(B205&lt;&gt;"",204,"")</f>
        <v>204</v>
      </c>
      <c r="B205" s="5">
        <f t="shared" si="19"/>
        <v>66328.399813927506</v>
      </c>
      <c r="C205" s="5">
        <f t="shared" si="15"/>
        <v>110.54733302321252</v>
      </c>
      <c r="D205" s="5">
        <f t="shared" si="17"/>
        <v>369.95798147225423</v>
      </c>
      <c r="E205" s="5">
        <f t="shared" si="18"/>
        <v>65958.441832455253</v>
      </c>
      <c r="F205" s="6">
        <f t="shared" si="16"/>
        <v>480.50531449546673</v>
      </c>
      <c r="G205"/>
      <c r="H205"/>
      <c r="I205"/>
      <c r="J205"/>
      <c r="L205"/>
    </row>
    <row r="206" spans="1:12" x14ac:dyDescent="0.2">
      <c r="A206" s="2">
        <f>IF(B206&lt;&gt;"",205,"")</f>
        <v>205</v>
      </c>
      <c r="B206" s="5">
        <f t="shared" si="19"/>
        <v>65958.441832455253</v>
      </c>
      <c r="C206" s="5">
        <f t="shared" si="15"/>
        <v>109.93073638742543</v>
      </c>
      <c r="D206" s="5">
        <f t="shared" si="17"/>
        <v>370.57457810804129</v>
      </c>
      <c r="E206" s="5">
        <f t="shared" si="18"/>
        <v>65587.867254347206</v>
      </c>
      <c r="F206" s="6">
        <f t="shared" si="16"/>
        <v>480.50531449546673</v>
      </c>
      <c r="G206"/>
      <c r="H206"/>
      <c r="I206"/>
      <c r="J206"/>
      <c r="L206"/>
    </row>
    <row r="207" spans="1:12" x14ac:dyDescent="0.2">
      <c r="A207" s="2">
        <f>IF(B207&lt;&gt;"",206,"")</f>
        <v>206</v>
      </c>
      <c r="B207" s="5">
        <f t="shared" si="19"/>
        <v>65587.867254347206</v>
      </c>
      <c r="C207" s="5">
        <f t="shared" si="15"/>
        <v>109.31311209057867</v>
      </c>
      <c r="D207" s="5">
        <f t="shared" si="17"/>
        <v>371.19220240488806</v>
      </c>
      <c r="E207" s="5">
        <f t="shared" si="18"/>
        <v>65216.675051942315</v>
      </c>
      <c r="F207" s="6">
        <f t="shared" si="16"/>
        <v>480.50531449546673</v>
      </c>
      <c r="G207"/>
      <c r="H207"/>
      <c r="I207"/>
      <c r="J207"/>
      <c r="L207"/>
    </row>
    <row r="208" spans="1:12" x14ac:dyDescent="0.2">
      <c r="A208" s="2">
        <f>IF(B208&lt;&gt;"",207,"")</f>
        <v>207</v>
      </c>
      <c r="B208" s="5">
        <f t="shared" si="19"/>
        <v>65216.675051942315</v>
      </c>
      <c r="C208" s="5">
        <f t="shared" si="15"/>
        <v>108.69445841990387</v>
      </c>
      <c r="D208" s="5">
        <f t="shared" si="17"/>
        <v>371.81085607556287</v>
      </c>
      <c r="E208" s="5">
        <f t="shared" si="18"/>
        <v>64844.86419586675</v>
      </c>
      <c r="F208" s="6">
        <f t="shared" si="16"/>
        <v>480.50531449546673</v>
      </c>
      <c r="G208"/>
      <c r="H208"/>
      <c r="I208"/>
      <c r="J208"/>
      <c r="L208"/>
    </row>
    <row r="209" spans="1:12" x14ac:dyDescent="0.2">
      <c r="A209" s="2">
        <f>IF(B209&lt;&gt;"",208,"")</f>
        <v>208</v>
      </c>
      <c r="B209" s="5">
        <f t="shared" si="19"/>
        <v>64844.86419586675</v>
      </c>
      <c r="C209" s="5">
        <f t="shared" si="15"/>
        <v>108.07477365977792</v>
      </c>
      <c r="D209" s="5">
        <f t="shared" si="17"/>
        <v>372.43054083568882</v>
      </c>
      <c r="E209" s="5">
        <f t="shared" si="18"/>
        <v>64472.433655031062</v>
      </c>
      <c r="F209" s="6">
        <f t="shared" si="16"/>
        <v>480.50531449546673</v>
      </c>
      <c r="G209"/>
      <c r="H209"/>
      <c r="I209"/>
      <c r="J209"/>
      <c r="L209"/>
    </row>
    <row r="210" spans="1:12" x14ac:dyDescent="0.2">
      <c r="A210" s="2">
        <f>IF(B210&lt;&gt;"",209,"")</f>
        <v>209</v>
      </c>
      <c r="B210" s="5">
        <f t="shared" si="19"/>
        <v>64472.433655031062</v>
      </c>
      <c r="C210" s="5">
        <f t="shared" si="15"/>
        <v>107.45405609171844</v>
      </c>
      <c r="D210" s="5">
        <f t="shared" si="17"/>
        <v>373.05125840374831</v>
      </c>
      <c r="E210" s="5">
        <f t="shared" si="18"/>
        <v>64099.382396627312</v>
      </c>
      <c r="F210" s="6">
        <f t="shared" si="16"/>
        <v>480.50531449546673</v>
      </c>
      <c r="G210"/>
      <c r="H210"/>
      <c r="I210"/>
      <c r="J210"/>
      <c r="L210"/>
    </row>
    <row r="211" spans="1:12" x14ac:dyDescent="0.2">
      <c r="A211" s="2">
        <f>IF(B211&lt;&gt;"",210,"")</f>
        <v>210</v>
      </c>
      <c r="B211" s="5">
        <f t="shared" si="19"/>
        <v>64099.382396627312</v>
      </c>
      <c r="C211" s="5">
        <f t="shared" si="15"/>
        <v>106.83230399437885</v>
      </c>
      <c r="D211" s="5">
        <f t="shared" si="17"/>
        <v>373.6730105010879</v>
      </c>
      <c r="E211" s="5">
        <f t="shared" si="18"/>
        <v>63725.709386126226</v>
      </c>
      <c r="F211" s="6">
        <f t="shared" si="16"/>
        <v>480.50531449546673</v>
      </c>
      <c r="G211"/>
      <c r="H211"/>
      <c r="I211"/>
      <c r="J211"/>
      <c r="L211"/>
    </row>
    <row r="212" spans="1:12" x14ac:dyDescent="0.2">
      <c r="A212" s="2">
        <f>IF(B212&lt;&gt;"",211,"")</f>
        <v>211</v>
      </c>
      <c r="B212" s="5">
        <f t="shared" si="19"/>
        <v>63725.709386126226</v>
      </c>
      <c r="C212" s="5">
        <f t="shared" si="15"/>
        <v>106.20951564354372</v>
      </c>
      <c r="D212" s="5">
        <f t="shared" si="17"/>
        <v>374.295798851923</v>
      </c>
      <c r="E212" s="5">
        <f t="shared" si="18"/>
        <v>63351.413587274299</v>
      </c>
      <c r="F212" s="6">
        <f t="shared" si="16"/>
        <v>480.50531449546673</v>
      </c>
      <c r="G212"/>
      <c r="H212"/>
      <c r="I212"/>
      <c r="J212"/>
      <c r="L212"/>
    </row>
    <row r="213" spans="1:12" x14ac:dyDescent="0.2">
      <c r="A213" s="2">
        <f>IF(B213&lt;&gt;"",212,"")</f>
        <v>212</v>
      </c>
      <c r="B213" s="5">
        <f t="shared" si="19"/>
        <v>63351.413587274299</v>
      </c>
      <c r="C213" s="5">
        <f t="shared" si="15"/>
        <v>105.58568931212385</v>
      </c>
      <c r="D213" s="5">
        <f t="shared" si="17"/>
        <v>374.91962518334287</v>
      </c>
      <c r="E213" s="5">
        <f t="shared" si="18"/>
        <v>62976.493962090957</v>
      </c>
      <c r="F213" s="6">
        <f t="shared" si="16"/>
        <v>480.50531449546673</v>
      </c>
      <c r="G213"/>
      <c r="H213"/>
      <c r="I213"/>
      <c r="J213"/>
      <c r="L213"/>
    </row>
    <row r="214" spans="1:12" x14ac:dyDescent="0.2">
      <c r="A214" s="2">
        <f>IF(B214&lt;&gt;"",213,"")</f>
        <v>213</v>
      </c>
      <c r="B214" s="5">
        <f t="shared" si="19"/>
        <v>62976.493962090957</v>
      </c>
      <c r="C214" s="5">
        <f t="shared" si="15"/>
        <v>104.96082327015159</v>
      </c>
      <c r="D214" s="5">
        <f t="shared" si="17"/>
        <v>375.54449122531514</v>
      </c>
      <c r="E214" s="5">
        <f t="shared" si="18"/>
        <v>62600.949470865642</v>
      </c>
      <c r="F214" s="6">
        <f t="shared" si="16"/>
        <v>480.50531449546673</v>
      </c>
      <c r="G214"/>
      <c r="H214"/>
      <c r="I214"/>
      <c r="J214"/>
      <c r="L214"/>
    </row>
    <row r="215" spans="1:12" x14ac:dyDescent="0.2">
      <c r="A215" s="2">
        <f>IF(B215&lt;&gt;"",214,"")</f>
        <v>214</v>
      </c>
      <c r="B215" s="5">
        <f t="shared" si="19"/>
        <v>62600.949470865642</v>
      </c>
      <c r="C215" s="5">
        <f t="shared" si="15"/>
        <v>104.33491578477607</v>
      </c>
      <c r="D215" s="5">
        <f t="shared" si="17"/>
        <v>376.17039871069068</v>
      </c>
      <c r="E215" s="5">
        <f t="shared" si="18"/>
        <v>62224.779072154954</v>
      </c>
      <c r="F215" s="6">
        <f t="shared" si="16"/>
        <v>480.50531449546673</v>
      </c>
      <c r="G215"/>
      <c r="H215"/>
      <c r="I215"/>
      <c r="J215"/>
      <c r="L215"/>
    </row>
    <row r="216" spans="1:12" x14ac:dyDescent="0.2">
      <c r="A216" s="2">
        <f>IF(B216&lt;&gt;"",215,"")</f>
        <v>215</v>
      </c>
      <c r="B216" s="5">
        <f t="shared" si="19"/>
        <v>62224.779072154954</v>
      </c>
      <c r="C216" s="5">
        <f t="shared" si="15"/>
        <v>103.70796512025827</v>
      </c>
      <c r="D216" s="5">
        <f t="shared" si="17"/>
        <v>376.79734937520846</v>
      </c>
      <c r="E216" s="5">
        <f t="shared" si="18"/>
        <v>61847.981722779747</v>
      </c>
      <c r="F216" s="6">
        <f t="shared" si="16"/>
        <v>480.50531449546673</v>
      </c>
      <c r="G216"/>
      <c r="H216"/>
      <c r="I216"/>
      <c r="J216"/>
      <c r="L216"/>
    </row>
    <row r="217" spans="1:12" x14ac:dyDescent="0.2">
      <c r="A217" s="2">
        <f>IF(B217&lt;&gt;"",216,"")</f>
        <v>216</v>
      </c>
      <c r="B217" s="5">
        <f t="shared" si="19"/>
        <v>61847.981722779747</v>
      </c>
      <c r="C217" s="5">
        <f t="shared" si="15"/>
        <v>103.07996953796625</v>
      </c>
      <c r="D217" s="5">
        <f t="shared" si="17"/>
        <v>377.4253449575005</v>
      </c>
      <c r="E217" s="5">
        <f t="shared" si="18"/>
        <v>61470.556377822249</v>
      </c>
      <c r="F217" s="6">
        <f t="shared" si="16"/>
        <v>480.50531449546673</v>
      </c>
      <c r="G217"/>
      <c r="H217"/>
      <c r="I217"/>
      <c r="J217"/>
      <c r="L217"/>
    </row>
    <row r="218" spans="1:12" x14ac:dyDescent="0.2">
      <c r="A218" s="2">
        <f>IF(B218&lt;&gt;"",217,"")</f>
        <v>217</v>
      </c>
      <c r="B218" s="5">
        <f t="shared" si="19"/>
        <v>61470.556377822249</v>
      </c>
      <c r="C218" s="5">
        <f t="shared" si="15"/>
        <v>102.45092729637042</v>
      </c>
      <c r="D218" s="5">
        <f t="shared" si="17"/>
        <v>378.05438719909631</v>
      </c>
      <c r="E218" s="5">
        <f t="shared" si="18"/>
        <v>61092.501990623154</v>
      </c>
      <c r="F218" s="6">
        <f t="shared" si="16"/>
        <v>480.50531449546673</v>
      </c>
      <c r="G218"/>
      <c r="H218"/>
      <c r="I218"/>
      <c r="J218"/>
      <c r="L218"/>
    </row>
    <row r="219" spans="1:12" x14ac:dyDescent="0.2">
      <c r="A219" s="2">
        <f>IF(B219&lt;&gt;"",218,"")</f>
        <v>218</v>
      </c>
      <c r="B219" s="5">
        <f t="shared" si="19"/>
        <v>61092.501990623154</v>
      </c>
      <c r="C219" s="5">
        <f t="shared" si="15"/>
        <v>101.82083665103859</v>
      </c>
      <c r="D219" s="5">
        <f t="shared" si="17"/>
        <v>378.68447784442816</v>
      </c>
      <c r="E219" s="5">
        <f t="shared" si="18"/>
        <v>60713.817512778725</v>
      </c>
      <c r="F219" s="6">
        <f t="shared" si="16"/>
        <v>480.50531449546673</v>
      </c>
      <c r="G219"/>
      <c r="H219"/>
      <c r="I219"/>
      <c r="J219"/>
      <c r="L219"/>
    </row>
    <row r="220" spans="1:12" x14ac:dyDescent="0.2">
      <c r="A220" s="2">
        <f>IF(B220&lt;&gt;"",219,"")</f>
        <v>219</v>
      </c>
      <c r="B220" s="5">
        <f t="shared" si="19"/>
        <v>60713.817512778725</v>
      </c>
      <c r="C220" s="5">
        <f t="shared" si="15"/>
        <v>101.18969585463121</v>
      </c>
      <c r="D220" s="5">
        <f t="shared" si="17"/>
        <v>379.31561864083551</v>
      </c>
      <c r="E220" s="5">
        <f t="shared" si="18"/>
        <v>60334.501894137888</v>
      </c>
      <c r="F220" s="6">
        <f t="shared" si="16"/>
        <v>480.50531449546673</v>
      </c>
      <c r="G220"/>
      <c r="H220"/>
      <c r="I220"/>
      <c r="J220"/>
      <c r="L220"/>
    </row>
    <row r="221" spans="1:12" x14ac:dyDescent="0.2">
      <c r="A221" s="2">
        <f>IF(B221&lt;&gt;"",220,"")</f>
        <v>220</v>
      </c>
      <c r="B221" s="5">
        <f t="shared" si="19"/>
        <v>60334.501894137888</v>
      </c>
      <c r="C221" s="5">
        <f t="shared" si="15"/>
        <v>100.55750315689647</v>
      </c>
      <c r="D221" s="5">
        <f t="shared" si="17"/>
        <v>379.94781133857026</v>
      </c>
      <c r="E221" s="5">
        <f t="shared" si="18"/>
        <v>59954.554082799317</v>
      </c>
      <c r="F221" s="6">
        <f t="shared" si="16"/>
        <v>480.50531449546673</v>
      </c>
      <c r="G221"/>
      <c r="H221"/>
      <c r="I221"/>
      <c r="J221"/>
      <c r="L221"/>
    </row>
    <row r="222" spans="1:12" x14ac:dyDescent="0.2">
      <c r="A222" s="2">
        <f>IF(B222&lt;&gt;"",221,"")</f>
        <v>221</v>
      </c>
      <c r="B222" s="5">
        <f t="shared" si="19"/>
        <v>59954.554082799317</v>
      </c>
      <c r="C222" s="5">
        <f t="shared" si="15"/>
        <v>99.924256804665518</v>
      </c>
      <c r="D222" s="5">
        <f t="shared" si="17"/>
        <v>380.58105769080123</v>
      </c>
      <c r="E222" s="5">
        <f t="shared" si="18"/>
        <v>59573.973025108513</v>
      </c>
      <c r="F222" s="6">
        <f t="shared" si="16"/>
        <v>480.50531449546673</v>
      </c>
      <c r="G222"/>
      <c r="H222"/>
      <c r="I222"/>
      <c r="J222"/>
      <c r="L222"/>
    </row>
    <row r="223" spans="1:12" x14ac:dyDescent="0.2">
      <c r="A223" s="2">
        <f>IF(B223&lt;&gt;"",222,"")</f>
        <v>222</v>
      </c>
      <c r="B223" s="5">
        <f t="shared" si="19"/>
        <v>59573.973025108513</v>
      </c>
      <c r="C223" s="5">
        <f t="shared" si="15"/>
        <v>99.28995504184752</v>
      </c>
      <c r="D223" s="5">
        <f t="shared" si="17"/>
        <v>381.21535945361921</v>
      </c>
      <c r="E223" s="5">
        <f t="shared" si="18"/>
        <v>59192.757665654892</v>
      </c>
      <c r="F223" s="6">
        <f t="shared" si="16"/>
        <v>480.50531449546673</v>
      </c>
      <c r="G223"/>
      <c r="H223"/>
      <c r="I223"/>
      <c r="J223"/>
      <c r="L223"/>
    </row>
    <row r="224" spans="1:12" x14ac:dyDescent="0.2">
      <c r="A224" s="2">
        <f>IF(B224&lt;&gt;"",223,"")</f>
        <v>223</v>
      </c>
      <c r="B224" s="5">
        <f t="shared" si="19"/>
        <v>59192.757665654892</v>
      </c>
      <c r="C224" s="5">
        <f t="shared" si="15"/>
        <v>98.654596109424816</v>
      </c>
      <c r="D224" s="5">
        <f t="shared" si="17"/>
        <v>381.85071838604193</v>
      </c>
      <c r="E224" s="5">
        <f t="shared" si="18"/>
        <v>58810.90694726885</v>
      </c>
      <c r="F224" s="6">
        <f t="shared" si="16"/>
        <v>480.50531449546673</v>
      </c>
      <c r="G224"/>
      <c r="H224"/>
      <c r="I224"/>
      <c r="J224"/>
      <c r="L224"/>
    </row>
    <row r="225" spans="1:12" x14ac:dyDescent="0.2">
      <c r="A225" s="2">
        <f>IF(B225&lt;&gt;"",224,"")</f>
        <v>224</v>
      </c>
      <c r="B225" s="5">
        <f t="shared" si="19"/>
        <v>58810.90694726885</v>
      </c>
      <c r="C225" s="5">
        <f t="shared" si="15"/>
        <v>98.018178245448084</v>
      </c>
      <c r="D225" s="5">
        <f t="shared" si="17"/>
        <v>382.48713625001864</v>
      </c>
      <c r="E225" s="5">
        <f t="shared" si="18"/>
        <v>58428.41981101883</v>
      </c>
      <c r="F225" s="6">
        <f t="shared" si="16"/>
        <v>480.50531449546673</v>
      </c>
      <c r="G225"/>
      <c r="H225"/>
      <c r="I225"/>
      <c r="J225"/>
      <c r="L225"/>
    </row>
    <row r="226" spans="1:12" x14ac:dyDescent="0.2">
      <c r="A226" s="2">
        <f>IF(B226&lt;&gt;"",225,"")</f>
        <v>225</v>
      </c>
      <c r="B226" s="5">
        <f t="shared" si="19"/>
        <v>58428.41981101883</v>
      </c>
      <c r="C226" s="5">
        <f t="shared" si="15"/>
        <v>97.380699685031388</v>
      </c>
      <c r="D226" s="5">
        <f t="shared" si="17"/>
        <v>383.12461481043533</v>
      </c>
      <c r="E226" s="5">
        <f t="shared" si="18"/>
        <v>58045.295196208397</v>
      </c>
      <c r="F226" s="6">
        <f t="shared" si="16"/>
        <v>480.50531449546673</v>
      </c>
      <c r="G226"/>
      <c r="H226"/>
      <c r="I226"/>
      <c r="J226"/>
      <c r="L226"/>
    </row>
    <row r="227" spans="1:12" x14ac:dyDescent="0.2">
      <c r="A227" s="2">
        <f>IF(B227&lt;&gt;"",226,"")</f>
        <v>226</v>
      </c>
      <c r="B227" s="5">
        <f t="shared" si="19"/>
        <v>58045.295196208397</v>
      </c>
      <c r="C227" s="5">
        <f t="shared" si="15"/>
        <v>96.742158660347329</v>
      </c>
      <c r="D227" s="5">
        <f t="shared" si="17"/>
        <v>383.76315583511939</v>
      </c>
      <c r="E227" s="5">
        <f t="shared" si="18"/>
        <v>57661.532040373277</v>
      </c>
      <c r="F227" s="6">
        <f t="shared" si="16"/>
        <v>480.50531449546673</v>
      </c>
      <c r="G227"/>
      <c r="H227"/>
      <c r="I227"/>
      <c r="J227"/>
      <c r="L227"/>
    </row>
    <row r="228" spans="1:12" x14ac:dyDescent="0.2">
      <c r="A228" s="2">
        <f>IF(B228&lt;&gt;"",227,"")</f>
        <v>227</v>
      </c>
      <c r="B228" s="5">
        <f t="shared" si="19"/>
        <v>57661.532040373277</v>
      </c>
      <c r="C228" s="5">
        <f t="shared" si="15"/>
        <v>96.102553400622128</v>
      </c>
      <c r="D228" s="5">
        <f t="shared" si="17"/>
        <v>384.40276109484461</v>
      </c>
      <c r="E228" s="5">
        <f t="shared" si="18"/>
        <v>57277.12927927843</v>
      </c>
      <c r="F228" s="6">
        <f t="shared" si="16"/>
        <v>480.50531449546673</v>
      </c>
      <c r="G228"/>
      <c r="H228"/>
      <c r="I228"/>
      <c r="J228"/>
      <c r="L228"/>
    </row>
    <row r="229" spans="1:12" x14ac:dyDescent="0.2">
      <c r="A229" s="2">
        <f>IF(B229&lt;&gt;"",228,"")</f>
        <v>228</v>
      </c>
      <c r="B229" s="5">
        <f t="shared" si="19"/>
        <v>57277.12927927843</v>
      </c>
      <c r="C229" s="5">
        <f t="shared" si="15"/>
        <v>95.461882132130711</v>
      </c>
      <c r="D229" s="5">
        <f t="shared" si="17"/>
        <v>385.04343236333602</v>
      </c>
      <c r="E229" s="5">
        <f t="shared" si="18"/>
        <v>56892.085846915092</v>
      </c>
      <c r="F229" s="6">
        <f t="shared" si="16"/>
        <v>480.50531449546673</v>
      </c>
      <c r="G229"/>
      <c r="H229"/>
      <c r="I229"/>
      <c r="J229"/>
      <c r="L229"/>
    </row>
    <row r="230" spans="1:12" x14ac:dyDescent="0.2">
      <c r="A230" s="2">
        <f>IF(B230&lt;&gt;"",229,"")</f>
        <v>229</v>
      </c>
      <c r="B230" s="5">
        <f t="shared" si="19"/>
        <v>56892.085846915092</v>
      </c>
      <c r="C230" s="5">
        <f t="shared" si="15"/>
        <v>94.820143078191833</v>
      </c>
      <c r="D230" s="5">
        <f t="shared" si="17"/>
        <v>385.68517141727489</v>
      </c>
      <c r="E230" s="5">
        <f t="shared" si="18"/>
        <v>56506.400675497818</v>
      </c>
      <c r="F230" s="6">
        <f t="shared" si="16"/>
        <v>480.50531449546673</v>
      </c>
      <c r="G230"/>
      <c r="H230"/>
      <c r="I230"/>
      <c r="J230"/>
      <c r="L230"/>
    </row>
    <row r="231" spans="1:12" x14ac:dyDescent="0.2">
      <c r="A231" s="2">
        <f>IF(B231&lt;&gt;"",230,"")</f>
        <v>230</v>
      </c>
      <c r="B231" s="5">
        <f t="shared" si="19"/>
        <v>56506.400675497818</v>
      </c>
      <c r="C231" s="5">
        <f t="shared" si="15"/>
        <v>94.177334459163035</v>
      </c>
      <c r="D231" s="5">
        <f t="shared" si="17"/>
        <v>386.3279800363037</v>
      </c>
      <c r="E231" s="5">
        <f t="shared" si="18"/>
        <v>56120.072695461517</v>
      </c>
      <c r="F231" s="6">
        <f t="shared" si="16"/>
        <v>480.50531449546673</v>
      </c>
      <c r="G231"/>
      <c r="H231"/>
      <c r="I231"/>
      <c r="J231"/>
      <c r="L231"/>
    </row>
    <row r="232" spans="1:12" x14ac:dyDescent="0.2">
      <c r="A232" s="2">
        <f>IF(B232&lt;&gt;"",231,"")</f>
        <v>231</v>
      </c>
      <c r="B232" s="5">
        <f t="shared" si="19"/>
        <v>56120.072695461517</v>
      </c>
      <c r="C232" s="5">
        <f t="shared" si="15"/>
        <v>93.533454492435865</v>
      </c>
      <c r="D232" s="5">
        <f t="shared" si="17"/>
        <v>386.97186000303088</v>
      </c>
      <c r="E232" s="5">
        <f t="shared" si="18"/>
        <v>55733.100835458485</v>
      </c>
      <c r="F232" s="6">
        <f t="shared" si="16"/>
        <v>480.50531449546673</v>
      </c>
      <c r="G232"/>
      <c r="H232"/>
      <c r="I232"/>
      <c r="J232"/>
      <c r="L232"/>
    </row>
    <row r="233" spans="1:12" x14ac:dyDescent="0.2">
      <c r="A233" s="2">
        <f>IF(B233&lt;&gt;"",232,"")</f>
        <v>232</v>
      </c>
      <c r="B233" s="5">
        <f t="shared" si="19"/>
        <v>55733.100835458485</v>
      </c>
      <c r="C233" s="5">
        <f t="shared" si="15"/>
        <v>92.888501392430797</v>
      </c>
      <c r="D233" s="5">
        <f t="shared" si="17"/>
        <v>387.61681310303595</v>
      </c>
      <c r="E233" s="5">
        <f t="shared" si="18"/>
        <v>55345.484022355449</v>
      </c>
      <c r="F233" s="6">
        <f t="shared" si="16"/>
        <v>480.50531449546673</v>
      </c>
      <c r="G233"/>
      <c r="H233"/>
      <c r="I233"/>
      <c r="J233"/>
      <c r="L233"/>
    </row>
    <row r="234" spans="1:12" x14ac:dyDescent="0.2">
      <c r="A234" s="2">
        <f>IF(B234&lt;&gt;"",233,"")</f>
        <v>233</v>
      </c>
      <c r="B234" s="5">
        <f t="shared" si="19"/>
        <v>55345.484022355449</v>
      </c>
      <c r="C234" s="5">
        <f t="shared" si="15"/>
        <v>92.242473370592407</v>
      </c>
      <c r="D234" s="5">
        <f t="shared" si="17"/>
        <v>388.26284112487434</v>
      </c>
      <c r="E234" s="5">
        <f t="shared" si="18"/>
        <v>54957.221181230576</v>
      </c>
      <c r="F234" s="6">
        <f t="shared" si="16"/>
        <v>480.50531449546673</v>
      </c>
      <c r="G234"/>
      <c r="H234"/>
      <c r="I234"/>
      <c r="J234"/>
      <c r="L234"/>
    </row>
    <row r="235" spans="1:12" x14ac:dyDescent="0.2">
      <c r="A235" s="2">
        <f>IF(B235&lt;&gt;"",234,"")</f>
        <v>234</v>
      </c>
      <c r="B235" s="5">
        <f t="shared" si="19"/>
        <v>54957.221181230576</v>
      </c>
      <c r="C235" s="5">
        <f t="shared" si="15"/>
        <v>91.595368635384304</v>
      </c>
      <c r="D235" s="5">
        <f t="shared" si="17"/>
        <v>388.90994586008242</v>
      </c>
      <c r="E235" s="5">
        <f t="shared" si="18"/>
        <v>54568.311235370493</v>
      </c>
      <c r="F235" s="6">
        <f t="shared" si="16"/>
        <v>480.50531449546673</v>
      </c>
      <c r="G235"/>
      <c r="H235"/>
      <c r="I235"/>
      <c r="J235"/>
      <c r="L235"/>
    </row>
    <row r="236" spans="1:12" x14ac:dyDescent="0.2">
      <c r="A236" s="2">
        <f>IF(B236&lt;&gt;"",235,"")</f>
        <v>235</v>
      </c>
      <c r="B236" s="5">
        <f t="shared" si="19"/>
        <v>54568.311235370493</v>
      </c>
      <c r="C236" s="5">
        <f t="shared" si="15"/>
        <v>90.947185392284155</v>
      </c>
      <c r="D236" s="5">
        <f t="shared" si="17"/>
        <v>389.55812910318258</v>
      </c>
      <c r="E236" s="5">
        <f t="shared" si="18"/>
        <v>54178.753106267308</v>
      </c>
      <c r="F236" s="6">
        <f t="shared" si="16"/>
        <v>480.50531449546673</v>
      </c>
      <c r="G236"/>
      <c r="H236"/>
      <c r="I236"/>
      <c r="J236"/>
      <c r="L236"/>
    </row>
    <row r="237" spans="1:12" x14ac:dyDescent="0.2">
      <c r="A237" s="2">
        <f>IF(B237&lt;&gt;"",236,"")</f>
        <v>236</v>
      </c>
      <c r="B237" s="5">
        <f t="shared" si="19"/>
        <v>54178.753106267308</v>
      </c>
      <c r="C237" s="5">
        <f t="shared" si="15"/>
        <v>90.297921843778852</v>
      </c>
      <c r="D237" s="5">
        <f t="shared" si="17"/>
        <v>390.20739265168788</v>
      </c>
      <c r="E237" s="5">
        <f t="shared" si="18"/>
        <v>53788.545713615618</v>
      </c>
      <c r="F237" s="6">
        <f t="shared" si="16"/>
        <v>480.50531449546673</v>
      </c>
      <c r="G237"/>
      <c r="H237"/>
      <c r="I237"/>
      <c r="J237"/>
      <c r="L237"/>
    </row>
    <row r="238" spans="1:12" x14ac:dyDescent="0.2">
      <c r="A238" s="2">
        <f>IF(B238&lt;&gt;"",237,"")</f>
        <v>237</v>
      </c>
      <c r="B238" s="5">
        <f t="shared" si="19"/>
        <v>53788.545713615618</v>
      </c>
      <c r="C238" s="5">
        <f t="shared" si="15"/>
        <v>89.64757618935937</v>
      </c>
      <c r="D238" s="5">
        <f t="shared" si="17"/>
        <v>390.85773830610736</v>
      </c>
      <c r="E238" s="5">
        <f t="shared" si="18"/>
        <v>53397.687975309513</v>
      </c>
      <c r="F238" s="6">
        <f t="shared" si="16"/>
        <v>480.50531449546673</v>
      </c>
      <c r="G238"/>
      <c r="H238"/>
      <c r="I238"/>
      <c r="J238"/>
      <c r="L238"/>
    </row>
    <row r="239" spans="1:12" x14ac:dyDescent="0.2">
      <c r="A239" s="2">
        <f>IF(B239&lt;&gt;"",238,"")</f>
        <v>238</v>
      </c>
      <c r="B239" s="5">
        <f t="shared" si="19"/>
        <v>53397.687975309513</v>
      </c>
      <c r="C239" s="5">
        <f t="shared" si="15"/>
        <v>88.996146625515848</v>
      </c>
      <c r="D239" s="5">
        <f t="shared" si="17"/>
        <v>391.50916786995089</v>
      </c>
      <c r="E239" s="5">
        <f t="shared" si="18"/>
        <v>53006.178807439559</v>
      </c>
      <c r="F239" s="6">
        <f t="shared" si="16"/>
        <v>480.50531449546673</v>
      </c>
      <c r="G239"/>
      <c r="H239"/>
      <c r="I239"/>
      <c r="J239"/>
      <c r="L239"/>
    </row>
    <row r="240" spans="1:12" x14ac:dyDescent="0.2">
      <c r="A240" s="2">
        <f>IF(B240&lt;&gt;"",239,"")</f>
        <v>239</v>
      </c>
      <c r="B240" s="5">
        <f t="shared" si="19"/>
        <v>53006.178807439559</v>
      </c>
      <c r="C240" s="5">
        <f t="shared" si="15"/>
        <v>88.343631345732604</v>
      </c>
      <c r="D240" s="5">
        <f t="shared" si="17"/>
        <v>392.16168314973413</v>
      </c>
      <c r="E240" s="5">
        <f t="shared" si="18"/>
        <v>52614.017124289821</v>
      </c>
      <c r="F240" s="6">
        <f t="shared" si="16"/>
        <v>480.50531449546673</v>
      </c>
      <c r="G240"/>
      <c r="H240"/>
      <c r="I240"/>
      <c r="J240"/>
      <c r="L240"/>
    </row>
    <row r="241" spans="1:12" x14ac:dyDescent="0.2">
      <c r="A241" s="2">
        <f>IF(B241&lt;&gt;"",240,"")</f>
        <v>240</v>
      </c>
      <c r="B241" s="5">
        <f t="shared" si="19"/>
        <v>52614.017124289821</v>
      </c>
      <c r="C241" s="5">
        <f t="shared" si="15"/>
        <v>87.690028540483027</v>
      </c>
      <c r="D241" s="5">
        <f t="shared" si="17"/>
        <v>392.81528595498372</v>
      </c>
      <c r="E241" s="5">
        <f t="shared" si="18"/>
        <v>52221.20183833484</v>
      </c>
      <c r="F241" s="6">
        <f t="shared" si="16"/>
        <v>480.50531449546673</v>
      </c>
      <c r="G241"/>
      <c r="H241"/>
      <c r="I241"/>
      <c r="J241"/>
      <c r="L241"/>
    </row>
    <row r="242" spans="1:12" x14ac:dyDescent="0.2">
      <c r="A242" s="2">
        <f>IF(B242&lt;&gt;"",241,"")</f>
        <v>241</v>
      </c>
      <c r="B242" s="5">
        <f t="shared" si="19"/>
        <v>52221.20183833484</v>
      </c>
      <c r="C242" s="5">
        <f t="shared" si="15"/>
        <v>87.035336397224739</v>
      </c>
      <c r="D242" s="5">
        <f t="shared" si="17"/>
        <v>393.469978098242</v>
      </c>
      <c r="E242" s="5">
        <f t="shared" si="18"/>
        <v>51827.731860236599</v>
      </c>
      <c r="F242" s="6">
        <f t="shared" si="16"/>
        <v>480.50531449546673</v>
      </c>
      <c r="G242"/>
      <c r="H242"/>
      <c r="I242"/>
      <c r="J242"/>
      <c r="L242"/>
    </row>
    <row r="243" spans="1:12" x14ac:dyDescent="0.2">
      <c r="A243" s="2">
        <f>IF(B243&lt;&gt;"",242,"")</f>
        <v>242</v>
      </c>
      <c r="B243" s="5">
        <f t="shared" si="19"/>
        <v>51827.731860236599</v>
      </c>
      <c r="C243" s="5">
        <f t="shared" si="15"/>
        <v>86.379553100394332</v>
      </c>
      <c r="D243" s="5">
        <f t="shared" si="17"/>
        <v>394.1257613950724</v>
      </c>
      <c r="E243" s="5">
        <f t="shared" si="18"/>
        <v>51433.606098841527</v>
      </c>
      <c r="F243" s="6">
        <f t="shared" si="16"/>
        <v>480.50531449546673</v>
      </c>
      <c r="G243"/>
      <c r="H243"/>
      <c r="I243"/>
      <c r="J243"/>
      <c r="L243"/>
    </row>
    <row r="244" spans="1:12" x14ac:dyDescent="0.2">
      <c r="A244" s="2">
        <f>IF(B244&lt;&gt;"",243,"")</f>
        <v>243</v>
      </c>
      <c r="B244" s="5">
        <f t="shared" si="19"/>
        <v>51433.606098841527</v>
      </c>
      <c r="C244" s="5">
        <f t="shared" si="15"/>
        <v>85.722676831402552</v>
      </c>
      <c r="D244" s="5">
        <f t="shared" si="17"/>
        <v>394.78263766406417</v>
      </c>
      <c r="E244" s="5">
        <f t="shared" si="18"/>
        <v>51038.823461177461</v>
      </c>
      <c r="F244" s="6">
        <f t="shared" si="16"/>
        <v>480.50531449546673</v>
      </c>
      <c r="G244"/>
      <c r="H244"/>
      <c r="I244"/>
      <c r="J244"/>
      <c r="L244"/>
    </row>
    <row r="245" spans="1:12" x14ac:dyDescent="0.2">
      <c r="A245" s="2">
        <f>IF(B245&lt;&gt;"",244,"")</f>
        <v>244</v>
      </c>
      <c r="B245" s="5">
        <f t="shared" si="19"/>
        <v>51038.823461177461</v>
      </c>
      <c r="C245" s="5">
        <f t="shared" si="15"/>
        <v>85.064705768629111</v>
      </c>
      <c r="D245" s="5">
        <f t="shared" si="17"/>
        <v>395.44060872683764</v>
      </c>
      <c r="E245" s="5">
        <f t="shared" si="18"/>
        <v>50643.382852450624</v>
      </c>
      <c r="F245" s="6">
        <f t="shared" si="16"/>
        <v>480.50531449546673</v>
      </c>
      <c r="G245"/>
      <c r="H245"/>
      <c r="I245"/>
      <c r="J245"/>
      <c r="L245"/>
    </row>
    <row r="246" spans="1:12" x14ac:dyDescent="0.2">
      <c r="A246" s="2">
        <f>IF(B246&lt;&gt;"",245,"")</f>
        <v>245</v>
      </c>
      <c r="B246" s="5">
        <f t="shared" si="19"/>
        <v>50643.382852450624</v>
      </c>
      <c r="C246" s="5">
        <f t="shared" si="15"/>
        <v>84.405638087417714</v>
      </c>
      <c r="D246" s="5">
        <f t="shared" si="17"/>
        <v>396.09967640804905</v>
      </c>
      <c r="E246" s="5">
        <f t="shared" si="18"/>
        <v>50247.283176042576</v>
      </c>
      <c r="F246" s="6">
        <f t="shared" si="16"/>
        <v>480.50531449546673</v>
      </c>
      <c r="G246"/>
      <c r="H246"/>
      <c r="I246"/>
      <c r="J246"/>
      <c r="L246"/>
    </row>
    <row r="247" spans="1:12" x14ac:dyDescent="0.2">
      <c r="A247" s="2">
        <f>IF(B247&lt;&gt;"",246,"")</f>
        <v>246</v>
      </c>
      <c r="B247" s="5">
        <f t="shared" si="19"/>
        <v>50247.283176042576</v>
      </c>
      <c r="C247" s="5">
        <f t="shared" si="15"/>
        <v>83.745471960070958</v>
      </c>
      <c r="D247" s="5">
        <f t="shared" si="17"/>
        <v>396.75984253539576</v>
      </c>
      <c r="E247" s="5">
        <f t="shared" si="18"/>
        <v>49850.523333507183</v>
      </c>
      <c r="F247" s="6">
        <f t="shared" si="16"/>
        <v>480.50531449546673</v>
      </c>
      <c r="G247"/>
      <c r="H247"/>
      <c r="I247"/>
      <c r="J247"/>
      <c r="L247"/>
    </row>
    <row r="248" spans="1:12" x14ac:dyDescent="0.2">
      <c r="A248" s="2">
        <f>IF(B248&lt;&gt;"",247,"")</f>
        <v>247</v>
      </c>
      <c r="B248" s="5">
        <f t="shared" si="19"/>
        <v>49850.523333507183</v>
      </c>
      <c r="C248" s="5">
        <f t="shared" si="15"/>
        <v>83.084205555845315</v>
      </c>
      <c r="D248" s="5">
        <f t="shared" si="17"/>
        <v>397.42110893962143</v>
      </c>
      <c r="E248" s="5">
        <f t="shared" si="18"/>
        <v>49453.102224567563</v>
      </c>
      <c r="F248" s="6">
        <f t="shared" si="16"/>
        <v>480.50531449546673</v>
      </c>
      <c r="G248"/>
      <c r="H248"/>
      <c r="I248"/>
      <c r="J248"/>
      <c r="L248"/>
    </row>
    <row r="249" spans="1:12" x14ac:dyDescent="0.2">
      <c r="A249" s="2">
        <f>IF(B249&lt;&gt;"",248,"")</f>
        <v>248</v>
      </c>
      <c r="B249" s="5">
        <f t="shared" si="19"/>
        <v>49453.102224567563</v>
      </c>
      <c r="C249" s="5">
        <f t="shared" si="15"/>
        <v>82.421837040945931</v>
      </c>
      <c r="D249" s="5">
        <f t="shared" si="17"/>
        <v>398.08347745452079</v>
      </c>
      <c r="E249" s="5">
        <f t="shared" si="18"/>
        <v>49055.018747113041</v>
      </c>
      <c r="F249" s="6">
        <f t="shared" si="16"/>
        <v>480.50531449546673</v>
      </c>
      <c r="G249"/>
      <c r="H249"/>
      <c r="I249"/>
      <c r="J249"/>
      <c r="L249"/>
    </row>
    <row r="250" spans="1:12" x14ac:dyDescent="0.2">
      <c r="A250" s="2">
        <f>IF(B250&lt;&gt;"",249,"")</f>
        <v>249</v>
      </c>
      <c r="B250" s="5">
        <f t="shared" si="19"/>
        <v>49055.018747113041</v>
      </c>
      <c r="C250" s="5">
        <f t="shared" si="15"/>
        <v>81.758364578521736</v>
      </c>
      <c r="D250" s="5">
        <f t="shared" si="17"/>
        <v>398.74694991694503</v>
      </c>
      <c r="E250" s="5">
        <f t="shared" si="18"/>
        <v>48656.271797196096</v>
      </c>
      <c r="F250" s="6">
        <f t="shared" si="16"/>
        <v>480.50531449546673</v>
      </c>
      <c r="G250"/>
      <c r="H250"/>
      <c r="I250"/>
      <c r="J250"/>
      <c r="L250"/>
    </row>
    <row r="251" spans="1:12" x14ac:dyDescent="0.2">
      <c r="A251" s="2">
        <f>IF(B251&lt;&gt;"",250,"")</f>
        <v>250</v>
      </c>
      <c r="B251" s="5">
        <f t="shared" si="19"/>
        <v>48656.271797196096</v>
      </c>
      <c r="C251" s="5">
        <f t="shared" si="15"/>
        <v>81.093786328660158</v>
      </c>
      <c r="D251" s="5">
        <f t="shared" si="17"/>
        <v>399.41152816680659</v>
      </c>
      <c r="E251" s="5">
        <f t="shared" si="18"/>
        <v>48256.86026902929</v>
      </c>
      <c r="F251" s="6">
        <f t="shared" si="16"/>
        <v>480.50531449546673</v>
      </c>
      <c r="G251"/>
      <c r="H251"/>
      <c r="I251"/>
      <c r="J251"/>
      <c r="L251"/>
    </row>
    <row r="252" spans="1:12" x14ac:dyDescent="0.2">
      <c r="A252" s="2">
        <f>IF(B252&lt;&gt;"",251,"")</f>
        <v>251</v>
      </c>
      <c r="B252" s="5">
        <f t="shared" si="19"/>
        <v>48256.86026902929</v>
      </c>
      <c r="C252" s="5">
        <f t="shared" si="15"/>
        <v>80.428100448382153</v>
      </c>
      <c r="D252" s="5">
        <f t="shared" si="17"/>
        <v>400.07721404708457</v>
      </c>
      <c r="E252" s="5">
        <f t="shared" si="18"/>
        <v>47856.783054982203</v>
      </c>
      <c r="F252" s="6">
        <f t="shared" si="16"/>
        <v>480.50531449546673</v>
      </c>
      <c r="G252"/>
      <c r="H252"/>
      <c r="I252"/>
      <c r="J252"/>
      <c r="L252"/>
    </row>
    <row r="253" spans="1:12" x14ac:dyDescent="0.2">
      <c r="A253" s="2">
        <f>IF(B253&lt;&gt;"",252,"")</f>
        <v>252</v>
      </c>
      <c r="B253" s="5">
        <f t="shared" si="19"/>
        <v>47856.783054982203</v>
      </c>
      <c r="C253" s="5">
        <f t="shared" si="15"/>
        <v>79.761305091636999</v>
      </c>
      <c r="D253" s="5">
        <f t="shared" si="17"/>
        <v>400.74400940382975</v>
      </c>
      <c r="E253" s="5">
        <f t="shared" si="18"/>
        <v>47456.039045578371</v>
      </c>
      <c r="F253" s="6">
        <f t="shared" si="16"/>
        <v>480.50531449546673</v>
      </c>
      <c r="G253"/>
      <c r="H253"/>
      <c r="I253"/>
      <c r="J253"/>
      <c r="L253"/>
    </row>
    <row r="254" spans="1:12" x14ac:dyDescent="0.2">
      <c r="A254" s="2">
        <f>IF(B254&lt;&gt;"",253,"")</f>
        <v>253</v>
      </c>
      <c r="B254" s="5">
        <f t="shared" si="19"/>
        <v>47456.039045578371</v>
      </c>
      <c r="C254" s="5">
        <f t="shared" si="15"/>
        <v>79.093398409297279</v>
      </c>
      <c r="D254" s="5">
        <f t="shared" si="17"/>
        <v>401.41191608616947</v>
      </c>
      <c r="E254" s="5">
        <f t="shared" si="18"/>
        <v>47054.627129492204</v>
      </c>
      <c r="F254" s="6">
        <f t="shared" si="16"/>
        <v>480.50531449546673</v>
      </c>
      <c r="G254"/>
      <c r="H254"/>
      <c r="I254"/>
      <c r="J254"/>
      <c r="L254"/>
    </row>
    <row r="255" spans="1:12" x14ac:dyDescent="0.2">
      <c r="A255" s="2">
        <f>IF(B255&lt;&gt;"",254,"")</f>
        <v>254</v>
      </c>
      <c r="B255" s="5">
        <f t="shared" si="19"/>
        <v>47054.627129492204</v>
      </c>
      <c r="C255" s="5">
        <f t="shared" si="15"/>
        <v>78.424378549153673</v>
      </c>
      <c r="D255" s="5">
        <f t="shared" si="17"/>
        <v>402.08093594631305</v>
      </c>
      <c r="E255" s="5">
        <f t="shared" si="18"/>
        <v>46652.546193545888</v>
      </c>
      <c r="F255" s="6">
        <f t="shared" si="16"/>
        <v>480.50531449546673</v>
      </c>
      <c r="G255"/>
      <c r="H255"/>
      <c r="I255"/>
      <c r="J255"/>
      <c r="L255"/>
    </row>
    <row r="256" spans="1:12" x14ac:dyDescent="0.2">
      <c r="A256" s="2">
        <f>IF(B256&lt;&gt;"",255,"")</f>
        <v>255</v>
      </c>
      <c r="B256" s="5">
        <f t="shared" si="19"/>
        <v>46652.546193545888</v>
      </c>
      <c r="C256" s="5">
        <f t="shared" si="15"/>
        <v>77.754243655909818</v>
      </c>
      <c r="D256" s="5">
        <f t="shared" si="17"/>
        <v>402.75107083955692</v>
      </c>
      <c r="E256" s="5">
        <f t="shared" si="18"/>
        <v>46249.795122706331</v>
      </c>
      <c r="F256" s="6">
        <f t="shared" si="16"/>
        <v>480.50531449546673</v>
      </c>
      <c r="G256"/>
      <c r="H256"/>
      <c r="I256"/>
      <c r="J256"/>
      <c r="L256"/>
    </row>
    <row r="257" spans="1:12" x14ac:dyDescent="0.2">
      <c r="A257" s="2">
        <f>IF(B257&lt;&gt;"",256,"")</f>
        <v>256</v>
      </c>
      <c r="B257" s="5">
        <f t="shared" si="19"/>
        <v>46249.795122706331</v>
      </c>
      <c r="C257" s="5">
        <f t="shared" si="15"/>
        <v>77.082991871177214</v>
      </c>
      <c r="D257" s="5">
        <f t="shared" si="17"/>
        <v>403.42232262428951</v>
      </c>
      <c r="E257" s="5">
        <f t="shared" si="18"/>
        <v>45846.372800082041</v>
      </c>
      <c r="F257" s="6">
        <f t="shared" si="16"/>
        <v>480.50531449546673</v>
      </c>
      <c r="G257"/>
      <c r="H257"/>
      <c r="I257"/>
      <c r="J257"/>
      <c r="L257"/>
    </row>
    <row r="258" spans="1:12" x14ac:dyDescent="0.2">
      <c r="A258" s="2">
        <f>IF(B258&lt;&gt;"",257,"")</f>
        <v>257</v>
      </c>
      <c r="B258" s="5">
        <f t="shared" si="19"/>
        <v>45846.372800082041</v>
      </c>
      <c r="C258" s="5">
        <f t="shared" ref="C258:C321" si="20">IFERROR(B258*$I$4/12,"")</f>
        <v>76.410621333470075</v>
      </c>
      <c r="D258" s="5">
        <f t="shared" si="17"/>
        <v>404.09469316199664</v>
      </c>
      <c r="E258" s="5">
        <f t="shared" si="18"/>
        <v>45442.278106920043</v>
      </c>
      <c r="F258" s="6">
        <f t="shared" ref="F258:F321" si="21">IF(A258&lt;&gt;"",$I$6,"")</f>
        <v>480.50531449546673</v>
      </c>
      <c r="G258"/>
      <c r="H258"/>
      <c r="I258"/>
      <c r="J258"/>
      <c r="L258"/>
    </row>
    <row r="259" spans="1:12" x14ac:dyDescent="0.2">
      <c r="A259" s="2">
        <f>IF(B259&lt;&gt;"",258,"")</f>
        <v>258</v>
      </c>
      <c r="B259" s="5">
        <f t="shared" si="19"/>
        <v>45442.278106920043</v>
      </c>
      <c r="C259" s="5">
        <f t="shared" si="20"/>
        <v>75.737130178200076</v>
      </c>
      <c r="D259" s="5">
        <f t="shared" ref="D259:D322" si="22">IFERROR(F259-C259,"")</f>
        <v>404.76818431726667</v>
      </c>
      <c r="E259" s="5">
        <f t="shared" ref="E259:E322" si="23">IF(A259&lt;&gt;"",B259-D259,"")</f>
        <v>45037.509922602774</v>
      </c>
      <c r="F259" s="6">
        <f t="shared" si="21"/>
        <v>480.50531449546673</v>
      </c>
      <c r="G259"/>
      <c r="H259"/>
      <c r="I259"/>
      <c r="J259"/>
      <c r="L259"/>
    </row>
    <row r="260" spans="1:12" x14ac:dyDescent="0.2">
      <c r="A260" s="2">
        <f>IF(B260&lt;&gt;"",259,"")</f>
        <v>259</v>
      </c>
      <c r="B260" s="5">
        <f t="shared" ref="B260:B323" si="24">IFERROR(IF(B259-D259&gt;=0.01,B259-D259,""),"")</f>
        <v>45037.509922602774</v>
      </c>
      <c r="C260" s="5">
        <f t="shared" si="20"/>
        <v>75.0625165376713</v>
      </c>
      <c r="D260" s="5">
        <f t="shared" si="22"/>
        <v>405.44279795779545</v>
      </c>
      <c r="E260" s="5">
        <f t="shared" si="23"/>
        <v>44632.067124644978</v>
      </c>
      <c r="F260" s="6">
        <f t="shared" si="21"/>
        <v>480.50531449546673</v>
      </c>
      <c r="G260"/>
      <c r="H260"/>
      <c r="I260"/>
      <c r="J260"/>
      <c r="L260"/>
    </row>
    <row r="261" spans="1:12" x14ac:dyDescent="0.2">
      <c r="A261" s="2">
        <f>IF(B261&lt;&gt;"",260,"")</f>
        <v>260</v>
      </c>
      <c r="B261" s="5">
        <f t="shared" si="24"/>
        <v>44632.067124644978</v>
      </c>
      <c r="C261" s="5">
        <f t="shared" si="20"/>
        <v>74.386778541074975</v>
      </c>
      <c r="D261" s="5">
        <f t="shared" si="22"/>
        <v>406.11853595439175</v>
      </c>
      <c r="E261" s="5">
        <f t="shared" si="23"/>
        <v>44225.94858869059</v>
      </c>
      <c r="F261" s="6">
        <f t="shared" si="21"/>
        <v>480.50531449546673</v>
      </c>
      <c r="G261"/>
      <c r="H261"/>
      <c r="I261"/>
      <c r="J261"/>
      <c r="L261"/>
    </row>
    <row r="262" spans="1:12" x14ac:dyDescent="0.2">
      <c r="A262" s="2">
        <f>IF(B262&lt;&gt;"",261,"")</f>
        <v>261</v>
      </c>
      <c r="B262" s="5">
        <f t="shared" si="24"/>
        <v>44225.94858869059</v>
      </c>
      <c r="C262" s="5">
        <f t="shared" si="20"/>
        <v>73.709914314484323</v>
      </c>
      <c r="D262" s="5">
        <f t="shared" si="22"/>
        <v>406.79540018098243</v>
      </c>
      <c r="E262" s="5">
        <f t="shared" si="23"/>
        <v>43819.153188509605</v>
      </c>
      <c r="F262" s="6">
        <f t="shared" si="21"/>
        <v>480.50531449546673</v>
      </c>
      <c r="G262"/>
      <c r="H262"/>
      <c r="I262"/>
      <c r="J262"/>
      <c r="L262"/>
    </row>
    <row r="263" spans="1:12" x14ac:dyDescent="0.2">
      <c r="A263" s="2">
        <f>IF(B263&lt;&gt;"",262,"")</f>
        <v>262</v>
      </c>
      <c r="B263" s="5">
        <f t="shared" si="24"/>
        <v>43819.153188509605</v>
      </c>
      <c r="C263" s="5">
        <f t="shared" si="20"/>
        <v>73.031921980849347</v>
      </c>
      <c r="D263" s="5">
        <f t="shared" si="22"/>
        <v>407.47339251461739</v>
      </c>
      <c r="E263" s="5">
        <f t="shared" si="23"/>
        <v>43411.679795994991</v>
      </c>
      <c r="F263" s="6">
        <f t="shared" si="21"/>
        <v>480.50531449546673</v>
      </c>
      <c r="G263"/>
      <c r="H263"/>
      <c r="I263"/>
      <c r="J263"/>
      <c r="L263"/>
    </row>
    <row r="264" spans="1:12" x14ac:dyDescent="0.2">
      <c r="A264" s="2">
        <f>IF(B264&lt;&gt;"",263,"")</f>
        <v>263</v>
      </c>
      <c r="B264" s="5">
        <f t="shared" si="24"/>
        <v>43411.679795994991</v>
      </c>
      <c r="C264" s="5">
        <f t="shared" si="20"/>
        <v>72.352799659991646</v>
      </c>
      <c r="D264" s="5">
        <f t="shared" si="22"/>
        <v>408.15251483547507</v>
      </c>
      <c r="E264" s="5">
        <f t="shared" si="23"/>
        <v>43003.527281159513</v>
      </c>
      <c r="F264" s="6">
        <f t="shared" si="21"/>
        <v>480.50531449546673</v>
      </c>
      <c r="G264"/>
      <c r="H264"/>
      <c r="I264"/>
      <c r="J264"/>
      <c r="L264"/>
    </row>
    <row r="265" spans="1:12" x14ac:dyDescent="0.2">
      <c r="A265" s="2">
        <f>IF(B265&lt;&gt;"",264,"")</f>
        <v>264</v>
      </c>
      <c r="B265" s="5">
        <f t="shared" si="24"/>
        <v>43003.527281159513</v>
      </c>
      <c r="C265" s="5">
        <f t="shared" si="20"/>
        <v>71.672545468599182</v>
      </c>
      <c r="D265" s="5">
        <f t="shared" si="22"/>
        <v>408.83276902686754</v>
      </c>
      <c r="E265" s="5">
        <f t="shared" si="23"/>
        <v>42594.694512132643</v>
      </c>
      <c r="F265" s="6">
        <f t="shared" si="21"/>
        <v>480.50531449546673</v>
      </c>
      <c r="G265"/>
      <c r="H265"/>
      <c r="I265"/>
      <c r="J265"/>
      <c r="L265"/>
    </row>
    <row r="266" spans="1:12" x14ac:dyDescent="0.2">
      <c r="A266" s="2">
        <f>IF(B266&lt;&gt;"",265,"")</f>
        <v>265</v>
      </c>
      <c r="B266" s="5">
        <f t="shared" si="24"/>
        <v>42594.694512132643</v>
      </c>
      <c r="C266" s="5">
        <f t="shared" si="20"/>
        <v>70.99115752022108</v>
      </c>
      <c r="D266" s="5">
        <f t="shared" si="22"/>
        <v>409.51415697524567</v>
      </c>
      <c r="E266" s="5">
        <f t="shared" si="23"/>
        <v>42185.180355157398</v>
      </c>
      <c r="F266" s="6">
        <f t="shared" si="21"/>
        <v>480.50531449546673</v>
      </c>
      <c r="G266"/>
      <c r="H266"/>
      <c r="I266"/>
      <c r="J266"/>
      <c r="L266"/>
    </row>
    <row r="267" spans="1:12" x14ac:dyDescent="0.2">
      <c r="A267" s="2">
        <f>IF(B267&lt;&gt;"",266,"")</f>
        <v>266</v>
      </c>
      <c r="B267" s="5">
        <f t="shared" si="24"/>
        <v>42185.180355157398</v>
      </c>
      <c r="C267" s="5">
        <f t="shared" si="20"/>
        <v>70.308633925262328</v>
      </c>
      <c r="D267" s="5">
        <f t="shared" si="22"/>
        <v>410.19668057020442</v>
      </c>
      <c r="E267" s="5">
        <f t="shared" si="23"/>
        <v>41774.983674587194</v>
      </c>
      <c r="F267" s="6">
        <f t="shared" si="21"/>
        <v>480.50531449546673</v>
      </c>
      <c r="G267"/>
      <c r="H267"/>
      <c r="I267"/>
      <c r="J267"/>
      <c r="L267"/>
    </row>
    <row r="268" spans="1:12" x14ac:dyDescent="0.2">
      <c r="A268" s="2">
        <f>IF(B268&lt;&gt;"",267,"")</f>
        <v>267</v>
      </c>
      <c r="B268" s="5">
        <f t="shared" si="24"/>
        <v>41774.983674587194</v>
      </c>
      <c r="C268" s="5">
        <f t="shared" si="20"/>
        <v>69.62497279097866</v>
      </c>
      <c r="D268" s="5">
        <f t="shared" si="22"/>
        <v>410.88034170448805</v>
      </c>
      <c r="E268" s="5">
        <f t="shared" si="23"/>
        <v>41364.103332882703</v>
      </c>
      <c r="F268" s="6">
        <f t="shared" si="21"/>
        <v>480.50531449546673</v>
      </c>
      <c r="G268"/>
      <c r="H268"/>
      <c r="I268"/>
      <c r="J268"/>
      <c r="L268"/>
    </row>
    <row r="269" spans="1:12" x14ac:dyDescent="0.2">
      <c r="A269" s="2">
        <f>IF(B269&lt;&gt;"",268,"")</f>
        <v>268</v>
      </c>
      <c r="B269" s="5">
        <f t="shared" si="24"/>
        <v>41364.103332882703</v>
      </c>
      <c r="C269" s="5">
        <f t="shared" si="20"/>
        <v>68.940172221471173</v>
      </c>
      <c r="D269" s="5">
        <f t="shared" si="22"/>
        <v>411.56514227399555</v>
      </c>
      <c r="E269" s="5">
        <f t="shared" si="23"/>
        <v>40952.538190608706</v>
      </c>
      <c r="F269" s="6">
        <f t="shared" si="21"/>
        <v>480.50531449546673</v>
      </c>
      <c r="G269"/>
      <c r="H269"/>
      <c r="I269"/>
      <c r="J269"/>
      <c r="L269"/>
    </row>
    <row r="270" spans="1:12" x14ac:dyDescent="0.2">
      <c r="A270" s="2">
        <f>IF(B270&lt;&gt;"",269,"")</f>
        <v>269</v>
      </c>
      <c r="B270" s="5">
        <f t="shared" si="24"/>
        <v>40952.538190608706</v>
      </c>
      <c r="C270" s="5">
        <f t="shared" si="20"/>
        <v>68.254230317681177</v>
      </c>
      <c r="D270" s="5">
        <f t="shared" si="22"/>
        <v>412.25108417778557</v>
      </c>
      <c r="E270" s="5">
        <f t="shared" si="23"/>
        <v>40540.287106430922</v>
      </c>
      <c r="F270" s="6">
        <f t="shared" si="21"/>
        <v>480.50531449546673</v>
      </c>
      <c r="G270"/>
      <c r="H270"/>
      <c r="I270"/>
      <c r="J270"/>
      <c r="L270"/>
    </row>
    <row r="271" spans="1:12" x14ac:dyDescent="0.2">
      <c r="A271" s="2">
        <f>IF(B271&lt;&gt;"",270,"")</f>
        <v>270</v>
      </c>
      <c r="B271" s="5">
        <f t="shared" si="24"/>
        <v>40540.287106430922</v>
      </c>
      <c r="C271" s="5">
        <f t="shared" si="20"/>
        <v>67.567145177384873</v>
      </c>
      <c r="D271" s="5">
        <f t="shared" si="22"/>
        <v>412.93816931808186</v>
      </c>
      <c r="E271" s="5">
        <f t="shared" si="23"/>
        <v>40127.348937112838</v>
      </c>
      <c r="F271" s="6">
        <f t="shared" si="21"/>
        <v>480.50531449546673</v>
      </c>
      <c r="G271"/>
      <c r="H271"/>
      <c r="I271"/>
      <c r="J271"/>
      <c r="L271"/>
    </row>
    <row r="272" spans="1:12" x14ac:dyDescent="0.2">
      <c r="A272" s="2">
        <f>IF(B272&lt;&gt;"",271,"")</f>
        <v>271</v>
      </c>
      <c r="B272" s="5">
        <f t="shared" si="24"/>
        <v>40127.348937112838</v>
      </c>
      <c r="C272" s="5">
        <f t="shared" si="20"/>
        <v>66.878914895188061</v>
      </c>
      <c r="D272" s="5">
        <f t="shared" si="22"/>
        <v>413.62639960027866</v>
      </c>
      <c r="E272" s="5">
        <f t="shared" si="23"/>
        <v>39713.722537512556</v>
      </c>
      <c r="F272" s="6">
        <f t="shared" si="21"/>
        <v>480.50531449546673</v>
      </c>
      <c r="G272"/>
      <c r="H272"/>
      <c r="I272"/>
      <c r="J272"/>
      <c r="L272"/>
    </row>
    <row r="273" spans="1:12" x14ac:dyDescent="0.2">
      <c r="A273" s="2">
        <f>IF(B273&lt;&gt;"",272,"")</f>
        <v>272</v>
      </c>
      <c r="B273" s="5">
        <f t="shared" si="24"/>
        <v>39713.722537512556</v>
      </c>
      <c r="C273" s="5">
        <f t="shared" si="20"/>
        <v>66.189537562520925</v>
      </c>
      <c r="D273" s="5">
        <f t="shared" si="22"/>
        <v>414.31577693294582</v>
      </c>
      <c r="E273" s="5">
        <f t="shared" si="23"/>
        <v>39299.406760579608</v>
      </c>
      <c r="F273" s="6">
        <f t="shared" si="21"/>
        <v>480.50531449546673</v>
      </c>
      <c r="G273"/>
      <c r="H273"/>
      <c r="I273"/>
      <c r="J273"/>
      <c r="L273"/>
    </row>
    <row r="274" spans="1:12" x14ac:dyDescent="0.2">
      <c r="A274" s="2">
        <f>IF(B274&lt;&gt;"",273,"")</f>
        <v>273</v>
      </c>
      <c r="B274" s="5">
        <f t="shared" si="24"/>
        <v>39299.406760579608</v>
      </c>
      <c r="C274" s="5">
        <f t="shared" si="20"/>
        <v>65.499011267632682</v>
      </c>
      <c r="D274" s="5">
        <f t="shared" si="22"/>
        <v>415.00630322783405</v>
      </c>
      <c r="E274" s="5">
        <f t="shared" si="23"/>
        <v>38884.400457351774</v>
      </c>
      <c r="F274" s="6">
        <f t="shared" si="21"/>
        <v>480.50531449546673</v>
      </c>
      <c r="G274"/>
      <c r="H274"/>
      <c r="I274"/>
      <c r="J274"/>
      <c r="L274"/>
    </row>
    <row r="275" spans="1:12" x14ac:dyDescent="0.2">
      <c r="A275" s="2">
        <f>IF(B275&lt;&gt;"",274,"")</f>
        <v>274</v>
      </c>
      <c r="B275" s="5">
        <f t="shared" si="24"/>
        <v>38884.400457351774</v>
      </c>
      <c r="C275" s="5">
        <f t="shared" si="20"/>
        <v>64.807334095586285</v>
      </c>
      <c r="D275" s="5">
        <f t="shared" si="22"/>
        <v>415.69798039988046</v>
      </c>
      <c r="E275" s="5">
        <f t="shared" si="23"/>
        <v>38468.70247695189</v>
      </c>
      <c r="F275" s="6">
        <f t="shared" si="21"/>
        <v>480.50531449546673</v>
      </c>
      <c r="G275"/>
      <c r="H275"/>
      <c r="I275"/>
      <c r="J275"/>
      <c r="L275"/>
    </row>
    <row r="276" spans="1:12" x14ac:dyDescent="0.2">
      <c r="A276" s="2">
        <f>IF(B276&lt;&gt;"",275,"")</f>
        <v>275</v>
      </c>
      <c r="B276" s="5">
        <f t="shared" si="24"/>
        <v>38468.70247695189</v>
      </c>
      <c r="C276" s="5">
        <f t="shared" si="20"/>
        <v>64.114504128253159</v>
      </c>
      <c r="D276" s="5">
        <f t="shared" si="22"/>
        <v>416.39081036721359</v>
      </c>
      <c r="E276" s="5">
        <f t="shared" si="23"/>
        <v>38052.311666584676</v>
      </c>
      <c r="F276" s="6">
        <f t="shared" si="21"/>
        <v>480.50531449546673</v>
      </c>
      <c r="G276"/>
      <c r="H276"/>
      <c r="I276"/>
      <c r="J276"/>
      <c r="L276"/>
    </row>
    <row r="277" spans="1:12" x14ac:dyDescent="0.2">
      <c r="A277" s="2">
        <f>IF(B277&lt;&gt;"",276,"")</f>
        <v>276</v>
      </c>
      <c r="B277" s="5">
        <f t="shared" si="24"/>
        <v>38052.311666584676</v>
      </c>
      <c r="C277" s="5">
        <f t="shared" si="20"/>
        <v>63.420519444307793</v>
      </c>
      <c r="D277" s="5">
        <f t="shared" si="22"/>
        <v>417.08479505115895</v>
      </c>
      <c r="E277" s="5">
        <f t="shared" si="23"/>
        <v>37635.226871533516</v>
      </c>
      <c r="F277" s="6">
        <f t="shared" si="21"/>
        <v>480.50531449546673</v>
      </c>
      <c r="G277"/>
      <c r="H277"/>
      <c r="I277"/>
      <c r="J277"/>
      <c r="L277"/>
    </row>
    <row r="278" spans="1:12" x14ac:dyDescent="0.2">
      <c r="A278" s="2">
        <f>IF(B278&lt;&gt;"",277,"")</f>
        <v>277</v>
      </c>
      <c r="B278" s="5">
        <f t="shared" si="24"/>
        <v>37635.226871533516</v>
      </c>
      <c r="C278" s="5">
        <f t="shared" si="20"/>
        <v>62.725378119222533</v>
      </c>
      <c r="D278" s="5">
        <f t="shared" si="22"/>
        <v>417.77993637624422</v>
      </c>
      <c r="E278" s="5">
        <f t="shared" si="23"/>
        <v>37217.44693515727</v>
      </c>
      <c r="F278" s="6">
        <f t="shared" si="21"/>
        <v>480.50531449546673</v>
      </c>
      <c r="G278"/>
      <c r="H278"/>
      <c r="I278"/>
      <c r="J278"/>
      <c r="L278"/>
    </row>
    <row r="279" spans="1:12" x14ac:dyDescent="0.2">
      <c r="A279" s="2">
        <f>IF(B279&lt;&gt;"",278,"")</f>
        <v>278</v>
      </c>
      <c r="B279" s="5">
        <f t="shared" si="24"/>
        <v>37217.44693515727</v>
      </c>
      <c r="C279" s="5">
        <f t="shared" si="20"/>
        <v>62.029078225262118</v>
      </c>
      <c r="D279" s="5">
        <f t="shared" si="22"/>
        <v>418.47623627020459</v>
      </c>
      <c r="E279" s="5">
        <f t="shared" si="23"/>
        <v>36798.970698887068</v>
      </c>
      <c r="F279" s="6">
        <f t="shared" si="21"/>
        <v>480.50531449546673</v>
      </c>
      <c r="G279"/>
      <c r="H279"/>
      <c r="I279"/>
      <c r="J279"/>
      <c r="L279"/>
    </row>
    <row r="280" spans="1:12" x14ac:dyDescent="0.2">
      <c r="A280" s="2">
        <f>IF(B280&lt;&gt;"",279,"")</f>
        <v>279</v>
      </c>
      <c r="B280" s="5">
        <f t="shared" si="24"/>
        <v>36798.970698887068</v>
      </c>
      <c r="C280" s="5">
        <f t="shared" si="20"/>
        <v>61.331617831478447</v>
      </c>
      <c r="D280" s="5">
        <f t="shared" si="22"/>
        <v>419.17369666398827</v>
      </c>
      <c r="E280" s="5">
        <f t="shared" si="23"/>
        <v>36379.79700222308</v>
      </c>
      <c r="F280" s="6">
        <f t="shared" si="21"/>
        <v>480.50531449546673</v>
      </c>
      <c r="G280"/>
      <c r="H280"/>
      <c r="I280"/>
      <c r="J280"/>
      <c r="L280"/>
    </row>
    <row r="281" spans="1:12" x14ac:dyDescent="0.2">
      <c r="A281" s="2">
        <f>IF(B281&lt;&gt;"",280,"")</f>
        <v>280</v>
      </c>
      <c r="B281" s="5">
        <f t="shared" si="24"/>
        <v>36379.79700222308</v>
      </c>
      <c r="C281" s="5">
        <f t="shared" si="20"/>
        <v>60.632995003705133</v>
      </c>
      <c r="D281" s="5">
        <f t="shared" si="22"/>
        <v>419.87231949176157</v>
      </c>
      <c r="E281" s="5">
        <f t="shared" si="23"/>
        <v>35959.924682731318</v>
      </c>
      <c r="F281" s="6">
        <f t="shared" si="21"/>
        <v>480.50531449546673</v>
      </c>
      <c r="G281"/>
      <c r="H281"/>
      <c r="I281"/>
      <c r="J281"/>
      <c r="L281"/>
    </row>
    <row r="282" spans="1:12" x14ac:dyDescent="0.2">
      <c r="A282" s="2">
        <f>IF(B282&lt;&gt;"",281,"")</f>
        <v>281</v>
      </c>
      <c r="B282" s="5">
        <f t="shared" si="24"/>
        <v>35959.924682731318</v>
      </c>
      <c r="C282" s="5">
        <f t="shared" si="20"/>
        <v>59.933207804552204</v>
      </c>
      <c r="D282" s="5">
        <f t="shared" si="22"/>
        <v>420.57210669091455</v>
      </c>
      <c r="E282" s="5">
        <f t="shared" si="23"/>
        <v>35539.352576040401</v>
      </c>
      <c r="F282" s="6">
        <f t="shared" si="21"/>
        <v>480.50531449546673</v>
      </c>
      <c r="G282"/>
      <c r="H282"/>
      <c r="I282"/>
      <c r="J282"/>
      <c r="L282"/>
    </row>
    <row r="283" spans="1:12" x14ac:dyDescent="0.2">
      <c r="A283" s="2">
        <f>IF(B283&lt;&gt;"",282,"")</f>
        <v>282</v>
      </c>
      <c r="B283" s="5">
        <f t="shared" si="24"/>
        <v>35539.352576040401</v>
      </c>
      <c r="C283" s="5">
        <f t="shared" si="20"/>
        <v>59.232254293400672</v>
      </c>
      <c r="D283" s="5">
        <f t="shared" si="22"/>
        <v>421.27306020206606</v>
      </c>
      <c r="E283" s="5">
        <f t="shared" si="23"/>
        <v>35118.079515838333</v>
      </c>
      <c r="F283" s="6">
        <f t="shared" si="21"/>
        <v>480.50531449546673</v>
      </c>
      <c r="G283"/>
      <c r="H283"/>
      <c r="I283"/>
      <c r="J283"/>
      <c r="L283"/>
    </row>
    <row r="284" spans="1:12" x14ac:dyDescent="0.2">
      <c r="A284" s="2">
        <f>IF(B284&lt;&gt;"",283,"")</f>
        <v>283</v>
      </c>
      <c r="B284" s="5">
        <f t="shared" si="24"/>
        <v>35118.079515838333</v>
      </c>
      <c r="C284" s="5">
        <f t="shared" si="20"/>
        <v>58.530132526397217</v>
      </c>
      <c r="D284" s="5">
        <f t="shared" si="22"/>
        <v>421.97518196906952</v>
      </c>
      <c r="E284" s="5">
        <f t="shared" si="23"/>
        <v>34696.104333869262</v>
      </c>
      <c r="F284" s="6">
        <f t="shared" si="21"/>
        <v>480.50531449546673</v>
      </c>
      <c r="G284"/>
      <c r="H284"/>
      <c r="I284"/>
      <c r="J284"/>
      <c r="L284"/>
    </row>
    <row r="285" spans="1:12" x14ac:dyDescent="0.2">
      <c r="A285" s="2">
        <f>IF(B285&lt;&gt;"",284,"")</f>
        <v>284</v>
      </c>
      <c r="B285" s="5">
        <f t="shared" si="24"/>
        <v>34696.104333869262</v>
      </c>
      <c r="C285" s="5">
        <f t="shared" si="20"/>
        <v>57.826840556448765</v>
      </c>
      <c r="D285" s="5">
        <f t="shared" si="22"/>
        <v>422.67847393901798</v>
      </c>
      <c r="E285" s="5">
        <f t="shared" si="23"/>
        <v>34273.425859930241</v>
      </c>
      <c r="F285" s="6">
        <f t="shared" si="21"/>
        <v>480.50531449546673</v>
      </c>
      <c r="G285"/>
      <c r="H285"/>
      <c r="I285"/>
      <c r="J285"/>
      <c r="L285"/>
    </row>
    <row r="286" spans="1:12" x14ac:dyDescent="0.2">
      <c r="A286" s="2">
        <f>IF(B286&lt;&gt;"",285,"")</f>
        <v>285</v>
      </c>
      <c r="B286" s="5">
        <f t="shared" si="24"/>
        <v>34273.425859930241</v>
      </c>
      <c r="C286" s="5">
        <f t="shared" si="20"/>
        <v>57.122376433217063</v>
      </c>
      <c r="D286" s="5">
        <f t="shared" si="22"/>
        <v>423.38293806224965</v>
      </c>
      <c r="E286" s="5">
        <f t="shared" si="23"/>
        <v>33850.042921867993</v>
      </c>
      <c r="F286" s="6">
        <f t="shared" si="21"/>
        <v>480.50531449546673</v>
      </c>
      <c r="G286"/>
      <c r="H286"/>
      <c r="I286"/>
      <c r="J286"/>
      <c r="L286"/>
    </row>
    <row r="287" spans="1:12" x14ac:dyDescent="0.2">
      <c r="A287" s="2">
        <f>IF(B287&lt;&gt;"",286,"")</f>
        <v>286</v>
      </c>
      <c r="B287" s="5">
        <f t="shared" si="24"/>
        <v>33850.042921867993</v>
      </c>
      <c r="C287" s="5">
        <f t="shared" si="20"/>
        <v>56.416738203113319</v>
      </c>
      <c r="D287" s="5">
        <f t="shared" si="22"/>
        <v>424.08857629235342</v>
      </c>
      <c r="E287" s="5">
        <f t="shared" si="23"/>
        <v>33425.954345575643</v>
      </c>
      <c r="F287" s="6">
        <f t="shared" si="21"/>
        <v>480.50531449546673</v>
      </c>
      <c r="G287"/>
      <c r="H287"/>
      <c r="I287"/>
      <c r="J287"/>
      <c r="L287"/>
    </row>
    <row r="288" spans="1:12" x14ac:dyDescent="0.2">
      <c r="A288" s="2">
        <f>IF(B288&lt;&gt;"",287,"")</f>
        <v>287</v>
      </c>
      <c r="B288" s="5">
        <f t="shared" si="24"/>
        <v>33425.954345575643</v>
      </c>
      <c r="C288" s="5">
        <f t="shared" si="20"/>
        <v>55.709923909292741</v>
      </c>
      <c r="D288" s="5">
        <f t="shared" si="22"/>
        <v>424.79539058617399</v>
      </c>
      <c r="E288" s="5">
        <f t="shared" si="23"/>
        <v>33001.158954989471</v>
      </c>
      <c r="F288" s="6">
        <f t="shared" si="21"/>
        <v>480.50531449546673</v>
      </c>
      <c r="G288"/>
      <c r="H288"/>
      <c r="I288"/>
      <c r="J288"/>
      <c r="L288"/>
    </row>
    <row r="289" spans="1:12" x14ac:dyDescent="0.2">
      <c r="A289" s="2">
        <f>IF(B289&lt;&gt;"",288,"")</f>
        <v>288</v>
      </c>
      <c r="B289" s="5">
        <f t="shared" si="24"/>
        <v>33001.158954989471</v>
      </c>
      <c r="C289" s="5">
        <f t="shared" si="20"/>
        <v>55.001931591649118</v>
      </c>
      <c r="D289" s="5">
        <f t="shared" si="22"/>
        <v>425.50338290381762</v>
      </c>
      <c r="E289" s="5">
        <f t="shared" si="23"/>
        <v>32575.655572085652</v>
      </c>
      <c r="F289" s="6">
        <f t="shared" si="21"/>
        <v>480.50531449546673</v>
      </c>
      <c r="G289"/>
      <c r="H289"/>
      <c r="I289"/>
      <c r="J289"/>
      <c r="L289"/>
    </row>
    <row r="290" spans="1:12" x14ac:dyDescent="0.2">
      <c r="A290" s="2">
        <f>IF(B290&lt;&gt;"",289,"")</f>
        <v>289</v>
      </c>
      <c r="B290" s="5">
        <f t="shared" si="24"/>
        <v>32575.655572085652</v>
      </c>
      <c r="C290" s="5">
        <f t="shared" si="20"/>
        <v>54.292759286809421</v>
      </c>
      <c r="D290" s="5">
        <f t="shared" si="22"/>
        <v>426.21255520865731</v>
      </c>
      <c r="E290" s="5">
        <f t="shared" si="23"/>
        <v>32149.443016876994</v>
      </c>
      <c r="F290" s="6">
        <f t="shared" si="21"/>
        <v>480.50531449546673</v>
      </c>
      <c r="G290"/>
      <c r="H290"/>
      <c r="I290"/>
      <c r="J290"/>
      <c r="L290"/>
    </row>
    <row r="291" spans="1:12" x14ac:dyDescent="0.2">
      <c r="A291" s="2">
        <f>IF(B291&lt;&gt;"",290,"")</f>
        <v>290</v>
      </c>
      <c r="B291" s="5">
        <f t="shared" si="24"/>
        <v>32149.443016876994</v>
      </c>
      <c r="C291" s="5">
        <f t="shared" si="20"/>
        <v>53.582405028128328</v>
      </c>
      <c r="D291" s="5">
        <f t="shared" si="22"/>
        <v>426.9229094673384</v>
      </c>
      <c r="E291" s="5">
        <f t="shared" si="23"/>
        <v>31722.520107409655</v>
      </c>
      <c r="F291" s="6">
        <f t="shared" si="21"/>
        <v>480.50531449546673</v>
      </c>
      <c r="G291"/>
      <c r="H291"/>
      <c r="I291"/>
      <c r="J291"/>
      <c r="L291"/>
    </row>
    <row r="292" spans="1:12" x14ac:dyDescent="0.2">
      <c r="A292" s="2">
        <f>IF(B292&lt;&gt;"",291,"")</f>
        <v>291</v>
      </c>
      <c r="B292" s="5">
        <f t="shared" si="24"/>
        <v>31722.520107409655</v>
      </c>
      <c r="C292" s="5">
        <f t="shared" si="20"/>
        <v>52.870866845682762</v>
      </c>
      <c r="D292" s="5">
        <f t="shared" si="22"/>
        <v>427.63444764978397</v>
      </c>
      <c r="E292" s="5">
        <f t="shared" si="23"/>
        <v>31294.885659759871</v>
      </c>
      <c r="F292" s="6">
        <f t="shared" si="21"/>
        <v>480.50531449546673</v>
      </c>
      <c r="G292"/>
      <c r="H292"/>
      <c r="I292"/>
      <c r="J292"/>
      <c r="L292"/>
    </row>
    <row r="293" spans="1:12" x14ac:dyDescent="0.2">
      <c r="A293" s="2">
        <f>IF(B293&lt;&gt;"",292,"")</f>
        <v>292</v>
      </c>
      <c r="B293" s="5">
        <f t="shared" si="24"/>
        <v>31294.885659759871</v>
      </c>
      <c r="C293" s="5">
        <f t="shared" si="20"/>
        <v>52.158142766266451</v>
      </c>
      <c r="D293" s="5">
        <f t="shared" si="22"/>
        <v>428.34717172920028</v>
      </c>
      <c r="E293" s="5">
        <f t="shared" si="23"/>
        <v>30866.53848803067</v>
      </c>
      <c r="F293" s="6">
        <f t="shared" si="21"/>
        <v>480.50531449546673</v>
      </c>
      <c r="G293"/>
      <c r="H293"/>
      <c r="I293"/>
      <c r="J293"/>
      <c r="L293"/>
    </row>
    <row r="294" spans="1:12" x14ac:dyDescent="0.2">
      <c r="A294" s="2">
        <f>IF(B294&lt;&gt;"",293,"")</f>
        <v>293</v>
      </c>
      <c r="B294" s="5">
        <f t="shared" si="24"/>
        <v>30866.53848803067</v>
      </c>
      <c r="C294" s="5">
        <f t="shared" si="20"/>
        <v>51.444230813384451</v>
      </c>
      <c r="D294" s="5">
        <f t="shared" si="22"/>
        <v>429.06108368208231</v>
      </c>
      <c r="E294" s="5">
        <f t="shared" si="23"/>
        <v>30437.477404348589</v>
      </c>
      <c r="F294" s="6">
        <f t="shared" si="21"/>
        <v>480.50531449546673</v>
      </c>
      <c r="G294"/>
      <c r="H294"/>
      <c r="I294"/>
      <c r="J294"/>
      <c r="L294"/>
    </row>
    <row r="295" spans="1:12" x14ac:dyDescent="0.2">
      <c r="A295" s="2">
        <f>IF(B295&lt;&gt;"",294,"")</f>
        <v>294</v>
      </c>
      <c r="B295" s="5">
        <f t="shared" si="24"/>
        <v>30437.477404348589</v>
      </c>
      <c r="C295" s="5">
        <f t="shared" si="20"/>
        <v>50.72912900724765</v>
      </c>
      <c r="D295" s="5">
        <f t="shared" si="22"/>
        <v>429.77618548821908</v>
      </c>
      <c r="E295" s="5">
        <f t="shared" si="23"/>
        <v>30007.701218860369</v>
      </c>
      <c r="F295" s="6">
        <f t="shared" si="21"/>
        <v>480.50531449546673</v>
      </c>
      <c r="G295"/>
      <c r="H295"/>
      <c r="I295"/>
      <c r="J295"/>
      <c r="L295"/>
    </row>
    <row r="296" spans="1:12" x14ac:dyDescent="0.2">
      <c r="A296" s="2">
        <f>IF(B296&lt;&gt;"",295,"")</f>
        <v>295</v>
      </c>
      <c r="B296" s="5">
        <f t="shared" si="24"/>
        <v>30007.701218860369</v>
      </c>
      <c r="C296" s="5">
        <f t="shared" si="20"/>
        <v>50.012835364767284</v>
      </c>
      <c r="D296" s="5">
        <f t="shared" si="22"/>
        <v>430.49247913069945</v>
      </c>
      <c r="E296" s="5">
        <f t="shared" si="23"/>
        <v>29577.208739729671</v>
      </c>
      <c r="F296" s="6">
        <f t="shared" si="21"/>
        <v>480.50531449546673</v>
      </c>
      <c r="G296"/>
      <c r="H296"/>
      <c r="I296"/>
      <c r="J296"/>
      <c r="L296"/>
    </row>
    <row r="297" spans="1:12" x14ac:dyDescent="0.2">
      <c r="A297" s="2">
        <f>IF(B297&lt;&gt;"",296,"")</f>
        <v>296</v>
      </c>
      <c r="B297" s="5">
        <f t="shared" si="24"/>
        <v>29577.208739729671</v>
      </c>
      <c r="C297" s="5">
        <f t="shared" si="20"/>
        <v>49.295347899549455</v>
      </c>
      <c r="D297" s="5">
        <f t="shared" si="22"/>
        <v>431.20996659591731</v>
      </c>
      <c r="E297" s="5">
        <f t="shared" si="23"/>
        <v>29145.998773133753</v>
      </c>
      <c r="F297" s="6">
        <f t="shared" si="21"/>
        <v>480.50531449546673</v>
      </c>
      <c r="G297"/>
      <c r="H297"/>
      <c r="I297"/>
      <c r="J297"/>
      <c r="L297"/>
    </row>
    <row r="298" spans="1:12" x14ac:dyDescent="0.2">
      <c r="A298" s="2">
        <f>IF(B298&lt;&gt;"",297,"")</f>
        <v>297</v>
      </c>
      <c r="B298" s="5">
        <f t="shared" si="24"/>
        <v>29145.998773133753</v>
      </c>
      <c r="C298" s="5">
        <f t="shared" si="20"/>
        <v>48.576664621889591</v>
      </c>
      <c r="D298" s="5">
        <f t="shared" si="22"/>
        <v>431.92864987357711</v>
      </c>
      <c r="E298" s="5">
        <f t="shared" si="23"/>
        <v>28714.070123260175</v>
      </c>
      <c r="F298" s="6">
        <f t="shared" si="21"/>
        <v>480.50531449546673</v>
      </c>
      <c r="G298"/>
      <c r="H298"/>
      <c r="I298"/>
      <c r="J298"/>
      <c r="L298"/>
    </row>
    <row r="299" spans="1:12" x14ac:dyDescent="0.2">
      <c r="A299" s="2">
        <f>IF(B299&lt;&gt;"",298,"")</f>
        <v>298</v>
      </c>
      <c r="B299" s="5">
        <f t="shared" si="24"/>
        <v>28714.070123260175</v>
      </c>
      <c r="C299" s="5">
        <f t="shared" si="20"/>
        <v>47.856783538766962</v>
      </c>
      <c r="D299" s="5">
        <f t="shared" si="22"/>
        <v>432.6485309566998</v>
      </c>
      <c r="E299" s="5">
        <f t="shared" si="23"/>
        <v>28281.421592303475</v>
      </c>
      <c r="F299" s="6">
        <f t="shared" si="21"/>
        <v>480.50531449546673</v>
      </c>
      <c r="G299"/>
      <c r="H299"/>
      <c r="I299"/>
      <c r="J299"/>
      <c r="L299"/>
    </row>
    <row r="300" spans="1:12" x14ac:dyDescent="0.2">
      <c r="A300" s="2">
        <f>IF(B300&lt;&gt;"",299,"")</f>
        <v>299</v>
      </c>
      <c r="B300" s="5">
        <f t="shared" si="24"/>
        <v>28281.421592303475</v>
      </c>
      <c r="C300" s="5">
        <f t="shared" si="20"/>
        <v>47.135702653839125</v>
      </c>
      <c r="D300" s="5">
        <f t="shared" si="22"/>
        <v>433.3696118416276</v>
      </c>
      <c r="E300" s="5">
        <f t="shared" si="23"/>
        <v>27848.051980461849</v>
      </c>
      <c r="F300" s="6">
        <f t="shared" si="21"/>
        <v>480.50531449546673</v>
      </c>
      <c r="G300"/>
      <c r="H300"/>
      <c r="I300"/>
      <c r="J300"/>
      <c r="L300"/>
    </row>
    <row r="301" spans="1:12" x14ac:dyDescent="0.2">
      <c r="A301" s="2">
        <f>IF(B301&lt;&gt;"",300,"")</f>
        <v>300</v>
      </c>
      <c r="B301" s="5">
        <f t="shared" si="24"/>
        <v>27848.051980461849</v>
      </c>
      <c r="C301" s="5">
        <f t="shared" si="20"/>
        <v>46.413419967436418</v>
      </c>
      <c r="D301" s="5">
        <f t="shared" si="22"/>
        <v>434.09189452803031</v>
      </c>
      <c r="E301" s="5">
        <f t="shared" si="23"/>
        <v>27413.960085933817</v>
      </c>
      <c r="F301" s="6">
        <f t="shared" si="21"/>
        <v>480.50531449546673</v>
      </c>
      <c r="G301"/>
      <c r="H301"/>
      <c r="I301"/>
      <c r="J301"/>
      <c r="L301"/>
    </row>
    <row r="302" spans="1:12" x14ac:dyDescent="0.2">
      <c r="A302" s="2">
        <f>IF(B302&lt;&gt;"",301,"")</f>
        <v>301</v>
      </c>
      <c r="B302" s="5">
        <f t="shared" si="24"/>
        <v>27413.960085933817</v>
      </c>
      <c r="C302" s="5">
        <f t="shared" si="20"/>
        <v>45.689933476556369</v>
      </c>
      <c r="D302" s="5">
        <f t="shared" si="22"/>
        <v>434.81538101891039</v>
      </c>
      <c r="E302" s="5">
        <f t="shared" si="23"/>
        <v>26979.144704914906</v>
      </c>
      <c r="F302" s="6">
        <f t="shared" si="21"/>
        <v>480.50531449546673</v>
      </c>
      <c r="G302"/>
      <c r="H302"/>
      <c r="I302"/>
      <c r="J302"/>
      <c r="L302"/>
    </row>
    <row r="303" spans="1:12" x14ac:dyDescent="0.2">
      <c r="A303" s="2">
        <f>IF(B303&lt;&gt;"",302,"")</f>
        <v>302</v>
      </c>
      <c r="B303" s="5">
        <f t="shared" si="24"/>
        <v>26979.144704914906</v>
      </c>
      <c r="C303" s="5">
        <f t="shared" si="20"/>
        <v>44.965241174858171</v>
      </c>
      <c r="D303" s="5">
        <f t="shared" si="22"/>
        <v>435.54007332060854</v>
      </c>
      <c r="E303" s="5">
        <f t="shared" si="23"/>
        <v>26543.604631594299</v>
      </c>
      <c r="F303" s="6">
        <f t="shared" si="21"/>
        <v>480.50531449546673</v>
      </c>
      <c r="G303"/>
      <c r="H303"/>
      <c r="I303"/>
      <c r="J303"/>
      <c r="L303"/>
    </row>
    <row r="304" spans="1:12" x14ac:dyDescent="0.2">
      <c r="A304" s="2">
        <f>IF(B304&lt;&gt;"",303,"")</f>
        <v>303</v>
      </c>
      <c r="B304" s="5">
        <f t="shared" si="24"/>
        <v>26543.604631594299</v>
      </c>
      <c r="C304" s="5">
        <f t="shared" si="20"/>
        <v>44.23934105265716</v>
      </c>
      <c r="D304" s="5">
        <f t="shared" si="22"/>
        <v>436.26597344280958</v>
      </c>
      <c r="E304" s="5">
        <f t="shared" si="23"/>
        <v>26107.33865815149</v>
      </c>
      <c r="F304" s="6">
        <f t="shared" si="21"/>
        <v>480.50531449546673</v>
      </c>
      <c r="G304"/>
      <c r="H304"/>
      <c r="I304"/>
      <c r="J304"/>
      <c r="L304"/>
    </row>
    <row r="305" spans="1:12" x14ac:dyDescent="0.2">
      <c r="A305" s="2">
        <f>IF(B305&lt;&gt;"",304,"")</f>
        <v>304</v>
      </c>
      <c r="B305" s="5">
        <f t="shared" si="24"/>
        <v>26107.33865815149</v>
      </c>
      <c r="C305" s="5">
        <f t="shared" si="20"/>
        <v>43.512231096919152</v>
      </c>
      <c r="D305" s="5">
        <f t="shared" si="22"/>
        <v>436.99308339854758</v>
      </c>
      <c r="E305" s="5">
        <f t="shared" si="23"/>
        <v>25670.345574752941</v>
      </c>
      <c r="F305" s="6">
        <f t="shared" si="21"/>
        <v>480.50531449546673</v>
      </c>
      <c r="G305"/>
      <c r="H305"/>
      <c r="I305"/>
      <c r="J305"/>
      <c r="L305"/>
    </row>
    <row r="306" spans="1:12" x14ac:dyDescent="0.2">
      <c r="A306" s="2">
        <f>IF(B306&lt;&gt;"",305,"")</f>
        <v>305</v>
      </c>
      <c r="B306" s="5">
        <f t="shared" si="24"/>
        <v>25670.345574752941</v>
      </c>
      <c r="C306" s="5">
        <f t="shared" si="20"/>
        <v>42.783909291254901</v>
      </c>
      <c r="D306" s="5">
        <f t="shared" si="22"/>
        <v>437.72140520421181</v>
      </c>
      <c r="E306" s="5">
        <f t="shared" si="23"/>
        <v>25232.62416954873</v>
      </c>
      <c r="F306" s="6">
        <f t="shared" si="21"/>
        <v>480.50531449546673</v>
      </c>
      <c r="G306"/>
      <c r="H306"/>
      <c r="I306"/>
      <c r="J306"/>
      <c r="L306"/>
    </row>
    <row r="307" spans="1:12" x14ac:dyDescent="0.2">
      <c r="A307" s="2">
        <f>IF(B307&lt;&gt;"",306,"")</f>
        <v>306</v>
      </c>
      <c r="B307" s="5">
        <f t="shared" si="24"/>
        <v>25232.62416954873</v>
      </c>
      <c r="C307" s="5">
        <f t="shared" si="20"/>
        <v>42.05437361591455</v>
      </c>
      <c r="D307" s="5">
        <f t="shared" si="22"/>
        <v>438.45094087955221</v>
      </c>
      <c r="E307" s="5">
        <f t="shared" si="23"/>
        <v>24794.173228669177</v>
      </c>
      <c r="F307" s="6">
        <f t="shared" si="21"/>
        <v>480.50531449546673</v>
      </c>
      <c r="G307"/>
      <c r="H307"/>
      <c r="I307"/>
      <c r="J307"/>
      <c r="L307"/>
    </row>
    <row r="308" spans="1:12" x14ac:dyDescent="0.2">
      <c r="A308" s="2">
        <f>IF(B308&lt;&gt;"",307,"")</f>
        <v>307</v>
      </c>
      <c r="B308" s="5">
        <f t="shared" si="24"/>
        <v>24794.173228669177</v>
      </c>
      <c r="C308" s="5">
        <f t="shared" si="20"/>
        <v>41.32362204778196</v>
      </c>
      <c r="D308" s="5">
        <f t="shared" si="22"/>
        <v>439.18169244768478</v>
      </c>
      <c r="E308" s="5">
        <f t="shared" si="23"/>
        <v>24354.991536221492</v>
      </c>
      <c r="F308" s="6">
        <f t="shared" si="21"/>
        <v>480.50531449546673</v>
      </c>
      <c r="G308"/>
      <c r="H308"/>
      <c r="I308"/>
      <c r="J308"/>
      <c r="L308"/>
    </row>
    <row r="309" spans="1:12" x14ac:dyDescent="0.2">
      <c r="A309" s="2">
        <f>IF(B309&lt;&gt;"",308,"")</f>
        <v>308</v>
      </c>
      <c r="B309" s="5">
        <f t="shared" si="24"/>
        <v>24354.991536221492</v>
      </c>
      <c r="C309" s="5">
        <f t="shared" si="20"/>
        <v>40.591652560369155</v>
      </c>
      <c r="D309" s="5">
        <f t="shared" si="22"/>
        <v>439.91366193509759</v>
      </c>
      <c r="E309" s="5">
        <f t="shared" si="23"/>
        <v>23915.077874286395</v>
      </c>
      <c r="F309" s="6">
        <f t="shared" si="21"/>
        <v>480.50531449546673</v>
      </c>
      <c r="G309"/>
      <c r="H309"/>
      <c r="I309"/>
      <c r="J309"/>
      <c r="L309"/>
    </row>
    <row r="310" spans="1:12" x14ac:dyDescent="0.2">
      <c r="A310" s="2">
        <f>IF(B310&lt;&gt;"",309,"")</f>
        <v>309</v>
      </c>
      <c r="B310" s="5">
        <f t="shared" si="24"/>
        <v>23915.077874286395</v>
      </c>
      <c r="C310" s="5">
        <f t="shared" si="20"/>
        <v>39.858463123810658</v>
      </c>
      <c r="D310" s="5">
        <f t="shared" si="22"/>
        <v>440.64685137165606</v>
      </c>
      <c r="E310" s="5">
        <f t="shared" si="23"/>
        <v>23474.431022914738</v>
      </c>
      <c r="F310" s="6">
        <f t="shared" si="21"/>
        <v>480.50531449546673</v>
      </c>
      <c r="G310"/>
      <c r="H310"/>
      <c r="I310"/>
      <c r="J310"/>
      <c r="L310"/>
    </row>
    <row r="311" spans="1:12" x14ac:dyDescent="0.2">
      <c r="A311" s="2">
        <f>IF(B311&lt;&gt;"",310,"")</f>
        <v>310</v>
      </c>
      <c r="B311" s="5">
        <f t="shared" si="24"/>
        <v>23474.431022914738</v>
      </c>
      <c r="C311" s="5">
        <f t="shared" si="20"/>
        <v>39.124051704857898</v>
      </c>
      <c r="D311" s="5">
        <f t="shared" si="22"/>
        <v>441.38126279060884</v>
      </c>
      <c r="E311" s="5">
        <f t="shared" si="23"/>
        <v>23033.04976012413</v>
      </c>
      <c r="F311" s="6">
        <f t="shared" si="21"/>
        <v>480.50531449546673</v>
      </c>
      <c r="G311"/>
      <c r="H311"/>
      <c r="I311"/>
      <c r="J311"/>
      <c r="L311"/>
    </row>
    <row r="312" spans="1:12" x14ac:dyDescent="0.2">
      <c r="A312" s="2">
        <f>IF(B312&lt;&gt;"",311,"")</f>
        <v>311</v>
      </c>
      <c r="B312" s="5">
        <f t="shared" si="24"/>
        <v>23033.04976012413</v>
      </c>
      <c r="C312" s="5">
        <f t="shared" si="20"/>
        <v>38.388416266873548</v>
      </c>
      <c r="D312" s="5">
        <f t="shared" si="22"/>
        <v>442.11689822859319</v>
      </c>
      <c r="E312" s="5">
        <f t="shared" si="23"/>
        <v>22590.932861895537</v>
      </c>
      <c r="F312" s="6">
        <f t="shared" si="21"/>
        <v>480.50531449546673</v>
      </c>
      <c r="G312"/>
      <c r="H312"/>
      <c r="I312"/>
      <c r="J312"/>
      <c r="L312"/>
    </row>
    <row r="313" spans="1:12" x14ac:dyDescent="0.2">
      <c r="A313" s="2">
        <f>IF(B313&lt;&gt;"",312,"")</f>
        <v>312</v>
      </c>
      <c r="B313" s="5">
        <f t="shared" si="24"/>
        <v>22590.932861895537</v>
      </c>
      <c r="C313" s="5">
        <f t="shared" si="20"/>
        <v>37.6515547698259</v>
      </c>
      <c r="D313" s="5">
        <f t="shared" si="22"/>
        <v>442.85375972564083</v>
      </c>
      <c r="E313" s="5">
        <f t="shared" si="23"/>
        <v>22148.079102169897</v>
      </c>
      <c r="F313" s="6">
        <f t="shared" si="21"/>
        <v>480.50531449546673</v>
      </c>
      <c r="G313"/>
      <c r="H313"/>
      <c r="I313"/>
      <c r="J313"/>
      <c r="L313"/>
    </row>
    <row r="314" spans="1:12" x14ac:dyDescent="0.2">
      <c r="A314" s="2">
        <f>IF(B314&lt;&gt;"",313,"")</f>
        <v>313</v>
      </c>
      <c r="B314" s="5">
        <f t="shared" si="24"/>
        <v>22148.079102169897</v>
      </c>
      <c r="C314" s="5">
        <f t="shared" si="20"/>
        <v>36.91346517028316</v>
      </c>
      <c r="D314" s="5">
        <f t="shared" si="22"/>
        <v>443.5918493251836</v>
      </c>
      <c r="E314" s="5">
        <f t="shared" si="23"/>
        <v>21704.487252844712</v>
      </c>
      <c r="F314" s="6">
        <f t="shared" si="21"/>
        <v>480.50531449546673</v>
      </c>
      <c r="G314"/>
      <c r="H314"/>
      <c r="I314"/>
      <c r="J314"/>
      <c r="L314"/>
    </row>
    <row r="315" spans="1:12" x14ac:dyDescent="0.2">
      <c r="A315" s="2">
        <f>IF(B315&lt;&gt;"",314,"")</f>
        <v>314</v>
      </c>
      <c r="B315" s="5">
        <f t="shared" si="24"/>
        <v>21704.487252844712</v>
      </c>
      <c r="C315" s="5">
        <f t="shared" si="20"/>
        <v>36.17414542140785</v>
      </c>
      <c r="D315" s="5">
        <f t="shared" si="22"/>
        <v>444.33116907405889</v>
      </c>
      <c r="E315" s="5">
        <f t="shared" si="23"/>
        <v>21260.156083770653</v>
      </c>
      <c r="F315" s="6">
        <f t="shared" si="21"/>
        <v>480.50531449546673</v>
      </c>
      <c r="G315"/>
      <c r="H315"/>
      <c r="I315"/>
      <c r="J315"/>
      <c r="L315"/>
    </row>
    <row r="316" spans="1:12" x14ac:dyDescent="0.2">
      <c r="A316" s="2">
        <f>IF(B316&lt;&gt;"",315,"")</f>
        <v>315</v>
      </c>
      <c r="B316" s="5">
        <f t="shared" si="24"/>
        <v>21260.156083770653</v>
      </c>
      <c r="C316" s="5">
        <f t="shared" si="20"/>
        <v>35.433593472951088</v>
      </c>
      <c r="D316" s="5">
        <f t="shared" si="22"/>
        <v>445.07172102251565</v>
      </c>
      <c r="E316" s="5">
        <f t="shared" si="23"/>
        <v>20815.084362748137</v>
      </c>
      <c r="F316" s="6">
        <f t="shared" si="21"/>
        <v>480.50531449546673</v>
      </c>
      <c r="G316"/>
      <c r="H316"/>
      <c r="I316"/>
      <c r="J316"/>
      <c r="L316"/>
    </row>
    <row r="317" spans="1:12" x14ac:dyDescent="0.2">
      <c r="A317" s="2">
        <f>IF(B317&lt;&gt;"",316,"")</f>
        <v>316</v>
      </c>
      <c r="B317" s="5">
        <f t="shared" si="24"/>
        <v>20815.084362748137</v>
      </c>
      <c r="C317" s="5">
        <f t="shared" si="20"/>
        <v>34.691807271246894</v>
      </c>
      <c r="D317" s="5">
        <f t="shared" si="22"/>
        <v>445.81350722421985</v>
      </c>
      <c r="E317" s="5">
        <f t="shared" si="23"/>
        <v>20369.270855523919</v>
      </c>
      <c r="F317" s="6">
        <f t="shared" si="21"/>
        <v>480.50531449546673</v>
      </c>
      <c r="G317"/>
      <c r="H317"/>
      <c r="I317"/>
      <c r="J317"/>
      <c r="L317"/>
    </row>
    <row r="318" spans="1:12" x14ac:dyDescent="0.2">
      <c r="A318" s="2">
        <f>IF(B318&lt;&gt;"",317,"")</f>
        <v>317</v>
      </c>
      <c r="B318" s="5">
        <f t="shared" si="24"/>
        <v>20369.270855523919</v>
      </c>
      <c r="C318" s="5">
        <f t="shared" si="20"/>
        <v>33.948784759206532</v>
      </c>
      <c r="D318" s="5">
        <f t="shared" si="22"/>
        <v>446.55652973626019</v>
      </c>
      <c r="E318" s="5">
        <f t="shared" si="23"/>
        <v>19922.71432578766</v>
      </c>
      <c r="F318" s="6">
        <f t="shared" si="21"/>
        <v>480.50531449546673</v>
      </c>
      <c r="G318"/>
      <c r="H318"/>
      <c r="I318"/>
      <c r="J318"/>
      <c r="L318"/>
    </row>
    <row r="319" spans="1:12" x14ac:dyDescent="0.2">
      <c r="A319" s="2">
        <f>IF(B319&lt;&gt;"",318,"")</f>
        <v>318</v>
      </c>
      <c r="B319" s="5">
        <f t="shared" si="24"/>
        <v>19922.71432578766</v>
      </c>
      <c r="C319" s="5">
        <f t="shared" si="20"/>
        <v>33.20452387631277</v>
      </c>
      <c r="D319" s="5">
        <f t="shared" si="22"/>
        <v>447.30079061915399</v>
      </c>
      <c r="E319" s="5">
        <f t="shared" si="23"/>
        <v>19475.413535168507</v>
      </c>
      <c r="F319" s="6">
        <f t="shared" si="21"/>
        <v>480.50531449546673</v>
      </c>
      <c r="G319"/>
      <c r="H319"/>
      <c r="I319"/>
      <c r="J319"/>
      <c r="L319"/>
    </row>
    <row r="320" spans="1:12" x14ac:dyDescent="0.2">
      <c r="A320" s="2">
        <f>IF(B320&lt;&gt;"",319,"")</f>
        <v>319</v>
      </c>
      <c r="B320" s="5">
        <f t="shared" si="24"/>
        <v>19475.413535168507</v>
      </c>
      <c r="C320" s="5">
        <f t="shared" si="20"/>
        <v>32.45902255861418</v>
      </c>
      <c r="D320" s="5">
        <f t="shared" si="22"/>
        <v>448.04629193685253</v>
      </c>
      <c r="E320" s="5">
        <f t="shared" si="23"/>
        <v>19027.367243231656</v>
      </c>
      <c r="F320" s="6">
        <f t="shared" si="21"/>
        <v>480.50531449546673</v>
      </c>
      <c r="G320"/>
      <c r="H320"/>
      <c r="I320"/>
      <c r="J320"/>
      <c r="L320"/>
    </row>
    <row r="321" spans="1:12" x14ac:dyDescent="0.2">
      <c r="A321" s="2">
        <f>IF(B321&lt;&gt;"",320,"")</f>
        <v>320</v>
      </c>
      <c r="B321" s="5">
        <f t="shared" si="24"/>
        <v>19027.367243231656</v>
      </c>
      <c r="C321" s="5">
        <f t="shared" si="20"/>
        <v>31.71227873871943</v>
      </c>
      <c r="D321" s="5">
        <f t="shared" si="22"/>
        <v>448.79303575674732</v>
      </c>
      <c r="E321" s="5">
        <f t="shared" si="23"/>
        <v>18578.574207474911</v>
      </c>
      <c r="F321" s="6">
        <f t="shared" si="21"/>
        <v>480.50531449546673</v>
      </c>
      <c r="G321"/>
      <c r="H321"/>
      <c r="I321"/>
      <c r="J321"/>
      <c r="L321"/>
    </row>
    <row r="322" spans="1:12" x14ac:dyDescent="0.2">
      <c r="A322" s="2">
        <f>IF(B322&lt;&gt;"",321,"")</f>
        <v>321</v>
      </c>
      <c r="B322" s="5">
        <f t="shared" si="24"/>
        <v>18578.574207474911</v>
      </c>
      <c r="C322" s="5">
        <f t="shared" ref="C322:C361" si="25">IFERROR(B322*$I$4/12,"")</f>
        <v>30.964290345791515</v>
      </c>
      <c r="D322" s="5">
        <f t="shared" si="22"/>
        <v>449.5410241496752</v>
      </c>
      <c r="E322" s="5">
        <f t="shared" si="23"/>
        <v>18129.033183325235</v>
      </c>
      <c r="F322" s="6">
        <f t="shared" ref="F322:F385" si="26">IF(A322&lt;&gt;"",$I$6,"")</f>
        <v>480.50531449546673</v>
      </c>
      <c r="G322"/>
      <c r="H322"/>
      <c r="I322"/>
      <c r="J322"/>
      <c r="L322"/>
    </row>
    <row r="323" spans="1:12" x14ac:dyDescent="0.2">
      <c r="A323" s="2">
        <f>IF(B323&lt;&gt;"",322,"")</f>
        <v>322</v>
      </c>
      <c r="B323" s="5">
        <f t="shared" si="24"/>
        <v>18129.033183325235</v>
      </c>
      <c r="C323" s="5">
        <f t="shared" si="25"/>
        <v>30.215055305542055</v>
      </c>
      <c r="D323" s="5">
        <f t="shared" ref="D323:D386" si="27">IFERROR(F323-C323,"")</f>
        <v>450.29025918992465</v>
      </c>
      <c r="E323" s="5">
        <f t="shared" ref="E323:E361" si="28">IF(A323&lt;&gt;"",B323-D323,"")</f>
        <v>17678.742924135309</v>
      </c>
      <c r="F323" s="6">
        <f t="shared" si="26"/>
        <v>480.50531449546673</v>
      </c>
      <c r="G323"/>
      <c r="H323"/>
      <c r="I323"/>
      <c r="J323"/>
      <c r="L323"/>
    </row>
    <row r="324" spans="1:12" x14ac:dyDescent="0.2">
      <c r="A324" s="2">
        <f>IF(B324&lt;&gt;"",323,"")</f>
        <v>323</v>
      </c>
      <c r="B324" s="5">
        <f t="shared" ref="B324:B361" si="29">IFERROR(IF(B323-D323&gt;=0.01,B323-D323,""),"")</f>
        <v>17678.742924135309</v>
      </c>
      <c r="C324" s="5">
        <f t="shared" si="25"/>
        <v>29.464571540225517</v>
      </c>
      <c r="D324" s="5">
        <f t="shared" si="27"/>
        <v>451.04074295524123</v>
      </c>
      <c r="E324" s="5">
        <f t="shared" si="28"/>
        <v>17227.70218118007</v>
      </c>
      <c r="F324" s="6">
        <f t="shared" si="26"/>
        <v>480.50531449546673</v>
      </c>
      <c r="G324"/>
      <c r="H324"/>
      <c r="I324"/>
      <c r="J324"/>
      <c r="L324"/>
    </row>
    <row r="325" spans="1:12" x14ac:dyDescent="0.2">
      <c r="A325" s="2">
        <f>IF(B325&lt;&gt;"",324,"")</f>
        <v>324</v>
      </c>
      <c r="B325" s="5">
        <f t="shared" si="29"/>
        <v>17227.70218118007</v>
      </c>
      <c r="C325" s="5">
        <f t="shared" si="25"/>
        <v>28.71283696863345</v>
      </c>
      <c r="D325" s="5">
        <f t="shared" si="27"/>
        <v>451.7924775268333</v>
      </c>
      <c r="E325" s="5">
        <f t="shared" si="28"/>
        <v>16775.909703653237</v>
      </c>
      <c r="F325" s="6">
        <f t="shared" si="26"/>
        <v>480.50531449546673</v>
      </c>
      <c r="G325"/>
      <c r="H325"/>
      <c r="I325"/>
      <c r="J325"/>
      <c r="L325"/>
    </row>
    <row r="326" spans="1:12" x14ac:dyDescent="0.2">
      <c r="A326" s="2">
        <f>IF(B326&lt;&gt;"",325,"")</f>
        <v>325</v>
      </c>
      <c r="B326" s="5">
        <f t="shared" si="29"/>
        <v>16775.909703653237</v>
      </c>
      <c r="C326" s="5">
        <f t="shared" si="25"/>
        <v>27.95984950608873</v>
      </c>
      <c r="D326" s="5">
        <f t="shared" si="27"/>
        <v>452.54546498937799</v>
      </c>
      <c r="E326" s="5">
        <f t="shared" si="28"/>
        <v>16323.364238663858</v>
      </c>
      <c r="F326" s="6">
        <f t="shared" si="26"/>
        <v>480.50531449546673</v>
      </c>
      <c r="G326"/>
      <c r="H326"/>
      <c r="I326"/>
      <c r="J326"/>
      <c r="L326"/>
    </row>
    <row r="327" spans="1:12" x14ac:dyDescent="0.2">
      <c r="A327" s="2">
        <f>IF(B327&lt;&gt;"",326,"")</f>
        <v>326</v>
      </c>
      <c r="B327" s="5">
        <f t="shared" si="29"/>
        <v>16323.364238663858</v>
      </c>
      <c r="C327" s="5">
        <f t="shared" si="25"/>
        <v>27.205607064439764</v>
      </c>
      <c r="D327" s="5">
        <f t="shared" si="27"/>
        <v>453.29970743102695</v>
      </c>
      <c r="E327" s="5">
        <f t="shared" si="28"/>
        <v>15870.064531232831</v>
      </c>
      <c r="F327" s="6">
        <f t="shared" si="26"/>
        <v>480.50531449546673</v>
      </c>
      <c r="G327"/>
      <c r="H327"/>
      <c r="I327"/>
      <c r="J327"/>
      <c r="L327"/>
    </row>
    <row r="328" spans="1:12" x14ac:dyDescent="0.2">
      <c r="A328" s="2">
        <f>IF(B328&lt;&gt;"",327,"")</f>
        <v>327</v>
      </c>
      <c r="B328" s="5">
        <f t="shared" si="29"/>
        <v>15870.064531232831</v>
      </c>
      <c r="C328" s="5">
        <f t="shared" si="25"/>
        <v>26.450107552054718</v>
      </c>
      <c r="D328" s="5">
        <f t="shared" si="27"/>
        <v>454.05520694341203</v>
      </c>
      <c r="E328" s="5">
        <f t="shared" si="28"/>
        <v>15416.009324289418</v>
      </c>
      <c r="F328" s="6">
        <f t="shared" si="26"/>
        <v>480.50531449546673</v>
      </c>
      <c r="G328"/>
      <c r="H328"/>
      <c r="I328"/>
      <c r="J328"/>
      <c r="L328"/>
    </row>
    <row r="329" spans="1:12" x14ac:dyDescent="0.2">
      <c r="A329" s="2">
        <f>IF(B329&lt;&gt;"",328,"")</f>
        <v>328</v>
      </c>
      <c r="B329" s="5">
        <f t="shared" si="29"/>
        <v>15416.009324289418</v>
      </c>
      <c r="C329" s="5">
        <f t="shared" si="25"/>
        <v>25.693348873815697</v>
      </c>
      <c r="D329" s="5">
        <f t="shared" si="27"/>
        <v>454.81196562165104</v>
      </c>
      <c r="E329" s="5">
        <f t="shared" si="28"/>
        <v>14961.197358667767</v>
      </c>
      <c r="F329" s="6">
        <f t="shared" si="26"/>
        <v>480.50531449546673</v>
      </c>
      <c r="G329"/>
      <c r="H329"/>
      <c r="I329"/>
      <c r="J329"/>
      <c r="L329"/>
    </row>
    <row r="330" spans="1:12" x14ac:dyDescent="0.2">
      <c r="A330" s="2">
        <f>IF(B330&lt;&gt;"",329,"")</f>
        <v>329</v>
      </c>
      <c r="B330" s="5">
        <f t="shared" si="29"/>
        <v>14961.197358667767</v>
      </c>
      <c r="C330" s="5">
        <f t="shared" si="25"/>
        <v>24.935328931112945</v>
      </c>
      <c r="D330" s="5">
        <f t="shared" si="27"/>
        <v>455.56998556435377</v>
      </c>
      <c r="E330" s="5">
        <f t="shared" si="28"/>
        <v>14505.627373103413</v>
      </c>
      <c r="F330" s="6">
        <f t="shared" si="26"/>
        <v>480.50531449546673</v>
      </c>
      <c r="G330"/>
      <c r="H330"/>
      <c r="I330"/>
      <c r="J330"/>
      <c r="L330"/>
    </row>
    <row r="331" spans="1:12" x14ac:dyDescent="0.2">
      <c r="A331" s="2">
        <f>IF(B331&lt;&gt;"",330,"")</f>
        <v>330</v>
      </c>
      <c r="B331" s="5">
        <f t="shared" si="29"/>
        <v>14505.627373103413</v>
      </c>
      <c r="C331" s="5">
        <f t="shared" si="25"/>
        <v>24.176045621839023</v>
      </c>
      <c r="D331" s="5">
        <f t="shared" si="27"/>
        <v>456.32926887362771</v>
      </c>
      <c r="E331" s="5">
        <f t="shared" si="28"/>
        <v>14049.298104229785</v>
      </c>
      <c r="F331" s="6">
        <f t="shared" si="26"/>
        <v>480.50531449546673</v>
      </c>
      <c r="G331"/>
      <c r="H331"/>
      <c r="I331"/>
      <c r="J331"/>
      <c r="L331"/>
    </row>
    <row r="332" spans="1:12" x14ac:dyDescent="0.2">
      <c r="A332" s="2">
        <f>IF(B332&lt;&gt;"",331,"")</f>
        <v>331</v>
      </c>
      <c r="B332" s="5">
        <f t="shared" si="29"/>
        <v>14049.298104229785</v>
      </c>
      <c r="C332" s="5">
        <f t="shared" si="25"/>
        <v>23.415496840382975</v>
      </c>
      <c r="D332" s="5">
        <f t="shared" si="27"/>
        <v>457.08981765508378</v>
      </c>
      <c r="E332" s="5">
        <f t="shared" si="28"/>
        <v>13592.208286574702</v>
      </c>
      <c r="F332" s="6">
        <f t="shared" si="26"/>
        <v>480.50531449546673</v>
      </c>
      <c r="G332"/>
      <c r="H332"/>
      <c r="I332"/>
      <c r="J332"/>
      <c r="L332"/>
    </row>
    <row r="333" spans="1:12" x14ac:dyDescent="0.2">
      <c r="A333" s="2">
        <f>IF(B333&lt;&gt;"",332,"")</f>
        <v>332</v>
      </c>
      <c r="B333" s="5">
        <f t="shared" si="29"/>
        <v>13592.208286574702</v>
      </c>
      <c r="C333" s="5">
        <f t="shared" si="25"/>
        <v>22.653680477624505</v>
      </c>
      <c r="D333" s="5">
        <f t="shared" si="27"/>
        <v>457.85163401784223</v>
      </c>
      <c r="E333" s="5">
        <f t="shared" si="28"/>
        <v>13134.356652556859</v>
      </c>
      <c r="F333" s="6">
        <f t="shared" si="26"/>
        <v>480.50531449546673</v>
      </c>
      <c r="G333"/>
      <c r="H333"/>
      <c r="I333"/>
      <c r="J333"/>
      <c r="L333"/>
    </row>
    <row r="334" spans="1:12" x14ac:dyDescent="0.2">
      <c r="A334" s="2">
        <f>IF(B334&lt;&gt;"",333,"")</f>
        <v>333</v>
      </c>
      <c r="B334" s="5">
        <f t="shared" si="29"/>
        <v>13134.356652556859</v>
      </c>
      <c r="C334" s="5">
        <f t="shared" si="25"/>
        <v>21.890594420928096</v>
      </c>
      <c r="D334" s="5">
        <f t="shared" si="27"/>
        <v>458.61472007453864</v>
      </c>
      <c r="E334" s="5">
        <f t="shared" si="28"/>
        <v>12675.74193248232</v>
      </c>
      <c r="F334" s="6">
        <f t="shared" si="26"/>
        <v>480.50531449546673</v>
      </c>
      <c r="G334"/>
      <c r="H334"/>
      <c r="I334"/>
      <c r="J334"/>
      <c r="L334"/>
    </row>
    <row r="335" spans="1:12" x14ac:dyDescent="0.2">
      <c r="A335" s="2">
        <f>IF(B335&lt;&gt;"",334,"")</f>
        <v>334</v>
      </c>
      <c r="B335" s="5">
        <f t="shared" si="29"/>
        <v>12675.74193248232</v>
      </c>
      <c r="C335" s="5">
        <f t="shared" si="25"/>
        <v>21.126236554137201</v>
      </c>
      <c r="D335" s="5">
        <f t="shared" si="27"/>
        <v>459.37907794132951</v>
      </c>
      <c r="E335" s="5">
        <f t="shared" si="28"/>
        <v>12216.36285454099</v>
      </c>
      <c r="F335" s="6">
        <f t="shared" si="26"/>
        <v>480.50531449546673</v>
      </c>
      <c r="G335"/>
      <c r="H335"/>
      <c r="I335"/>
      <c r="J335"/>
      <c r="L335"/>
    </row>
    <row r="336" spans="1:12" x14ac:dyDescent="0.2">
      <c r="A336" s="2">
        <f>IF(B336&lt;&gt;"",335,"")</f>
        <v>335</v>
      </c>
      <c r="B336" s="5">
        <f t="shared" si="29"/>
        <v>12216.36285454099</v>
      </c>
      <c r="C336" s="5">
        <f t="shared" si="25"/>
        <v>20.360604757568318</v>
      </c>
      <c r="D336" s="5">
        <f t="shared" si="27"/>
        <v>460.14470973789844</v>
      </c>
      <c r="E336" s="5">
        <f t="shared" si="28"/>
        <v>11756.218144803091</v>
      </c>
      <c r="F336" s="6">
        <f t="shared" si="26"/>
        <v>480.50531449546673</v>
      </c>
      <c r="G336"/>
      <c r="H336"/>
      <c r="I336"/>
      <c r="J336"/>
      <c r="L336"/>
    </row>
    <row r="337" spans="1:12" x14ac:dyDescent="0.2">
      <c r="A337" s="2">
        <f>IF(B337&lt;&gt;"",336,"")</f>
        <v>336</v>
      </c>
      <c r="B337" s="5">
        <f t="shared" si="29"/>
        <v>11756.218144803091</v>
      </c>
      <c r="C337" s="5">
        <f t="shared" si="25"/>
        <v>19.593696908005153</v>
      </c>
      <c r="D337" s="5">
        <f t="shared" si="27"/>
        <v>460.91161758746159</v>
      </c>
      <c r="E337" s="5">
        <f t="shared" si="28"/>
        <v>11295.306527215629</v>
      </c>
      <c r="F337" s="6">
        <f t="shared" si="26"/>
        <v>480.50531449546673</v>
      </c>
      <c r="G337"/>
      <c r="H337"/>
      <c r="I337"/>
      <c r="J337"/>
      <c r="L337"/>
    </row>
    <row r="338" spans="1:12" x14ac:dyDescent="0.2">
      <c r="A338" s="2">
        <f>IF(B338&lt;&gt;"",337,"")</f>
        <v>337</v>
      </c>
      <c r="B338" s="5">
        <f t="shared" si="29"/>
        <v>11295.306527215629</v>
      </c>
      <c r="C338" s="5">
        <f t="shared" si="25"/>
        <v>18.825510878692715</v>
      </c>
      <c r="D338" s="5">
        <f t="shared" si="27"/>
        <v>461.679803616774</v>
      </c>
      <c r="E338" s="5">
        <f t="shared" si="28"/>
        <v>10833.626723598854</v>
      </c>
      <c r="F338" s="6">
        <f t="shared" si="26"/>
        <v>480.50531449546673</v>
      </c>
      <c r="G338"/>
      <c r="H338"/>
      <c r="I338"/>
      <c r="J338"/>
      <c r="L338"/>
    </row>
    <row r="339" spans="1:12" x14ac:dyDescent="0.2">
      <c r="A339" s="2">
        <f>IF(B339&lt;&gt;"",338,"")</f>
        <v>338</v>
      </c>
      <c r="B339" s="5">
        <f t="shared" si="29"/>
        <v>10833.626723598854</v>
      </c>
      <c r="C339" s="5">
        <f t="shared" si="25"/>
        <v>18.056044539331424</v>
      </c>
      <c r="D339" s="5">
        <f t="shared" si="27"/>
        <v>462.44926995613531</v>
      </c>
      <c r="E339" s="5">
        <f t="shared" si="28"/>
        <v>10371.177453642718</v>
      </c>
      <c r="F339" s="6">
        <f t="shared" si="26"/>
        <v>480.50531449546673</v>
      </c>
      <c r="G339"/>
      <c r="H339"/>
      <c r="I339"/>
      <c r="J339"/>
      <c r="L339"/>
    </row>
    <row r="340" spans="1:12" x14ac:dyDescent="0.2">
      <c r="A340" s="2">
        <f>IF(B340&lt;&gt;"",339,"")</f>
        <v>339</v>
      </c>
      <c r="B340" s="5">
        <f t="shared" si="29"/>
        <v>10371.177453642718</v>
      </c>
      <c r="C340" s="5">
        <f t="shared" si="25"/>
        <v>17.285295756071196</v>
      </c>
      <c r="D340" s="5">
        <f t="shared" si="27"/>
        <v>463.22001873939553</v>
      </c>
      <c r="E340" s="5">
        <f t="shared" si="28"/>
        <v>9907.9574349033228</v>
      </c>
      <c r="F340" s="6">
        <f t="shared" si="26"/>
        <v>480.50531449546673</v>
      </c>
      <c r="G340"/>
      <c r="H340"/>
      <c r="I340"/>
      <c r="J340"/>
      <c r="L340"/>
    </row>
    <row r="341" spans="1:12" x14ac:dyDescent="0.2">
      <c r="A341" s="2">
        <f>IF(B341&lt;&gt;"",340,"")</f>
        <v>340</v>
      </c>
      <c r="B341" s="5">
        <f t="shared" si="29"/>
        <v>9907.9574349033228</v>
      </c>
      <c r="C341" s="5">
        <f t="shared" si="25"/>
        <v>16.513262391505538</v>
      </c>
      <c r="D341" s="5">
        <f t="shared" si="27"/>
        <v>463.99205210396121</v>
      </c>
      <c r="E341" s="5">
        <f t="shared" si="28"/>
        <v>9443.9653827993607</v>
      </c>
      <c r="F341" s="6">
        <f t="shared" si="26"/>
        <v>480.50531449546673</v>
      </c>
      <c r="G341"/>
      <c r="H341"/>
      <c r="I341"/>
      <c r="J341"/>
      <c r="L341"/>
    </row>
    <row r="342" spans="1:12" x14ac:dyDescent="0.2">
      <c r="A342" s="2">
        <f>IF(B342&lt;&gt;"",341,"")</f>
        <v>341</v>
      </c>
      <c r="B342" s="5">
        <f t="shared" si="29"/>
        <v>9443.9653827993607</v>
      </c>
      <c r="C342" s="5">
        <f t="shared" si="25"/>
        <v>15.739942304665602</v>
      </c>
      <c r="D342" s="5">
        <f t="shared" si="27"/>
        <v>464.76537219080114</v>
      </c>
      <c r="E342" s="5">
        <f t="shared" si="28"/>
        <v>8979.2000106085598</v>
      </c>
      <c r="F342" s="6">
        <f t="shared" si="26"/>
        <v>480.50531449546673</v>
      </c>
      <c r="G342"/>
      <c r="H342"/>
      <c r="I342"/>
      <c r="J342"/>
      <c r="L342"/>
    </row>
    <row r="343" spans="1:12" x14ac:dyDescent="0.2">
      <c r="A343" s="2">
        <f>IF(B343&lt;&gt;"",342,"")</f>
        <v>342</v>
      </c>
      <c r="B343" s="5">
        <f t="shared" si="29"/>
        <v>8979.2000106085598</v>
      </c>
      <c r="C343" s="5">
        <f t="shared" si="25"/>
        <v>14.965333351014266</v>
      </c>
      <c r="D343" s="5">
        <f t="shared" si="27"/>
        <v>465.53998114445244</v>
      </c>
      <c r="E343" s="5">
        <f t="shared" si="28"/>
        <v>8513.6600294641066</v>
      </c>
      <c r="F343" s="6">
        <f t="shared" si="26"/>
        <v>480.50531449546673</v>
      </c>
      <c r="G343"/>
      <c r="H343"/>
      <c r="I343"/>
      <c r="J343"/>
      <c r="L343"/>
    </row>
    <row r="344" spans="1:12" x14ac:dyDescent="0.2">
      <c r="A344" s="2">
        <f>IF(B344&lt;&gt;"",343,"")</f>
        <v>343</v>
      </c>
      <c r="B344" s="5">
        <f t="shared" si="29"/>
        <v>8513.6600294641066</v>
      </c>
      <c r="C344" s="5">
        <f t="shared" si="25"/>
        <v>14.189433382440178</v>
      </c>
      <c r="D344" s="5">
        <f t="shared" si="27"/>
        <v>466.31588111302653</v>
      </c>
      <c r="E344" s="5">
        <f t="shared" si="28"/>
        <v>8047.3441483510796</v>
      </c>
      <c r="F344" s="6">
        <f t="shared" si="26"/>
        <v>480.50531449546673</v>
      </c>
      <c r="G344"/>
      <c r="H344"/>
      <c r="I344"/>
      <c r="J344"/>
      <c r="L344"/>
    </row>
    <row r="345" spans="1:12" x14ac:dyDescent="0.2">
      <c r="A345" s="2">
        <f>IF(B345&lt;&gt;"",344,"")</f>
        <v>344</v>
      </c>
      <c r="B345" s="5">
        <f t="shared" si="29"/>
        <v>8047.3441483510796</v>
      </c>
      <c r="C345" s="5">
        <f t="shared" si="25"/>
        <v>13.4122402472518</v>
      </c>
      <c r="D345" s="5">
        <f t="shared" si="27"/>
        <v>467.09307424821492</v>
      </c>
      <c r="E345" s="5">
        <f t="shared" si="28"/>
        <v>7580.2510741028645</v>
      </c>
      <c r="F345" s="6">
        <f t="shared" si="26"/>
        <v>480.50531449546673</v>
      </c>
      <c r="G345"/>
      <c r="H345"/>
      <c r="I345"/>
      <c r="J345"/>
      <c r="L345"/>
    </row>
    <row r="346" spans="1:12" x14ac:dyDescent="0.2">
      <c r="A346" s="2">
        <f>IF(B346&lt;&gt;"",345,"")</f>
        <v>345</v>
      </c>
      <c r="B346" s="5">
        <f t="shared" si="29"/>
        <v>7580.2510741028645</v>
      </c>
      <c r="C346" s="5">
        <f t="shared" si="25"/>
        <v>12.63375179017144</v>
      </c>
      <c r="D346" s="5">
        <f t="shared" si="27"/>
        <v>467.87156270529528</v>
      </c>
      <c r="E346" s="5">
        <f t="shared" si="28"/>
        <v>7112.3795113975693</v>
      </c>
      <c r="F346" s="6">
        <f t="shared" si="26"/>
        <v>480.50531449546673</v>
      </c>
      <c r="G346"/>
      <c r="H346"/>
      <c r="I346"/>
      <c r="J346"/>
      <c r="L346"/>
    </row>
    <row r="347" spans="1:12" x14ac:dyDescent="0.2">
      <c r="A347" s="2">
        <f>IF(B347&lt;&gt;"",346,"")</f>
        <v>346</v>
      </c>
      <c r="B347" s="5">
        <f t="shared" si="29"/>
        <v>7112.3795113975693</v>
      </c>
      <c r="C347" s="5">
        <f t="shared" si="25"/>
        <v>11.853965852329281</v>
      </c>
      <c r="D347" s="5">
        <f t="shared" si="27"/>
        <v>468.65134864313745</v>
      </c>
      <c r="E347" s="5">
        <f t="shared" si="28"/>
        <v>6643.7281627544317</v>
      </c>
      <c r="F347" s="6">
        <f t="shared" si="26"/>
        <v>480.50531449546673</v>
      </c>
      <c r="G347"/>
      <c r="H347"/>
      <c r="I347"/>
      <c r="J347"/>
      <c r="L347"/>
    </row>
    <row r="348" spans="1:12" x14ac:dyDescent="0.2">
      <c r="A348" s="2">
        <f>IF(B348&lt;&gt;"",347,"")</f>
        <v>347</v>
      </c>
      <c r="B348" s="5">
        <f t="shared" si="29"/>
        <v>6643.7281627544317</v>
      </c>
      <c r="C348" s="5">
        <f t="shared" si="25"/>
        <v>11.072880271257388</v>
      </c>
      <c r="D348" s="5">
        <f t="shared" si="27"/>
        <v>469.43243422420937</v>
      </c>
      <c r="E348" s="5">
        <f t="shared" si="28"/>
        <v>6174.2957285302218</v>
      </c>
      <c r="F348" s="6">
        <f t="shared" si="26"/>
        <v>480.50531449546673</v>
      </c>
      <c r="G348"/>
      <c r="H348"/>
      <c r="I348"/>
      <c r="J348"/>
      <c r="L348"/>
    </row>
    <row r="349" spans="1:12" x14ac:dyDescent="0.2">
      <c r="A349" s="2">
        <f>IF(B349&lt;&gt;"",348,"")</f>
        <v>348</v>
      </c>
      <c r="B349" s="5">
        <f t="shared" si="29"/>
        <v>6174.2957285302218</v>
      </c>
      <c r="C349" s="5">
        <f t="shared" si="25"/>
        <v>10.290492880883702</v>
      </c>
      <c r="D349" s="5">
        <f t="shared" si="27"/>
        <v>470.21482161458306</v>
      </c>
      <c r="E349" s="5">
        <f t="shared" si="28"/>
        <v>5704.0809069156385</v>
      </c>
      <c r="F349" s="6">
        <f t="shared" si="26"/>
        <v>480.50531449546673</v>
      </c>
      <c r="G349"/>
      <c r="H349"/>
      <c r="I349"/>
      <c r="J349"/>
      <c r="L349"/>
    </row>
    <row r="350" spans="1:12" x14ac:dyDescent="0.2">
      <c r="A350" s="2">
        <f>IF(B350&lt;&gt;"",349,"")</f>
        <v>349</v>
      </c>
      <c r="B350" s="5">
        <f t="shared" si="29"/>
        <v>5704.0809069156385</v>
      </c>
      <c r="C350" s="5">
        <f t="shared" si="25"/>
        <v>9.5068015115260653</v>
      </c>
      <c r="D350" s="5">
        <f t="shared" si="27"/>
        <v>470.99851298394066</v>
      </c>
      <c r="E350" s="5">
        <f t="shared" si="28"/>
        <v>5233.0823939316979</v>
      </c>
      <c r="F350" s="6">
        <f t="shared" si="26"/>
        <v>480.50531449546673</v>
      </c>
      <c r="G350"/>
      <c r="H350"/>
      <c r="I350"/>
      <c r="J350"/>
      <c r="L350"/>
    </row>
    <row r="351" spans="1:12" x14ac:dyDescent="0.2">
      <c r="A351" s="2">
        <f>IF(B351&lt;&gt;"",350,"")</f>
        <v>350</v>
      </c>
      <c r="B351" s="5">
        <f t="shared" si="29"/>
        <v>5233.0823939316979</v>
      </c>
      <c r="C351" s="5">
        <f t="shared" si="25"/>
        <v>8.7218039898861637</v>
      </c>
      <c r="D351" s="5">
        <f t="shared" si="27"/>
        <v>471.78351050558058</v>
      </c>
      <c r="E351" s="5">
        <f t="shared" si="28"/>
        <v>4761.2988834261178</v>
      </c>
      <c r="F351" s="6">
        <f t="shared" si="26"/>
        <v>480.50531449546673</v>
      </c>
      <c r="G351"/>
      <c r="H351"/>
      <c r="I351"/>
      <c r="J351"/>
      <c r="L351"/>
    </row>
    <row r="352" spans="1:12" x14ac:dyDescent="0.2">
      <c r="A352" s="2">
        <f>IF(B352&lt;&gt;"",351,"")</f>
        <v>351</v>
      </c>
      <c r="B352" s="5">
        <f t="shared" si="29"/>
        <v>4761.2988834261178</v>
      </c>
      <c r="C352" s="5">
        <f t="shared" si="25"/>
        <v>7.9354981390435304</v>
      </c>
      <c r="D352" s="5">
        <f t="shared" si="27"/>
        <v>472.56981635642319</v>
      </c>
      <c r="E352" s="5">
        <f t="shared" si="28"/>
        <v>4288.7290670696948</v>
      </c>
      <c r="F352" s="6">
        <f t="shared" si="26"/>
        <v>480.50531449546673</v>
      </c>
      <c r="G352"/>
      <c r="H352"/>
      <c r="I352"/>
      <c r="J352"/>
      <c r="L352"/>
    </row>
    <row r="353" spans="1:12" x14ac:dyDescent="0.2">
      <c r="A353" s="2">
        <f>IF(B353&lt;&gt;"",352,"")</f>
        <v>352</v>
      </c>
      <c r="B353" s="5">
        <f t="shared" si="29"/>
        <v>4288.7290670696948</v>
      </c>
      <c r="C353" s="5">
        <f t="shared" si="25"/>
        <v>7.1478817784494915</v>
      </c>
      <c r="D353" s="5">
        <f t="shared" si="27"/>
        <v>473.35743271701722</v>
      </c>
      <c r="E353" s="5">
        <f t="shared" si="28"/>
        <v>3815.3716343526776</v>
      </c>
      <c r="F353" s="6">
        <f t="shared" si="26"/>
        <v>480.50531449546673</v>
      </c>
      <c r="G353"/>
      <c r="H353"/>
      <c r="I353"/>
      <c r="J353"/>
      <c r="L353"/>
    </row>
    <row r="354" spans="1:12" x14ac:dyDescent="0.2">
      <c r="A354" s="2">
        <f>IF(B354&lt;&gt;"",353,"")</f>
        <v>353</v>
      </c>
      <c r="B354" s="5">
        <f t="shared" si="29"/>
        <v>3815.3716343526776</v>
      </c>
      <c r="C354" s="5">
        <f t="shared" si="25"/>
        <v>6.3589527239211288</v>
      </c>
      <c r="D354" s="5">
        <f t="shared" si="27"/>
        <v>474.14636177154563</v>
      </c>
      <c r="E354" s="5">
        <f t="shared" si="28"/>
        <v>3341.2252725811318</v>
      </c>
      <c r="F354" s="6">
        <f t="shared" si="26"/>
        <v>480.50531449546673</v>
      </c>
      <c r="G354"/>
      <c r="H354"/>
      <c r="I354"/>
      <c r="J354"/>
      <c r="L354"/>
    </row>
    <row r="355" spans="1:12" x14ac:dyDescent="0.2">
      <c r="A355" s="2">
        <f>IF(B355&lt;&gt;"",354,"")</f>
        <v>354</v>
      </c>
      <c r="B355" s="5">
        <f t="shared" si="29"/>
        <v>3341.2252725811318</v>
      </c>
      <c r="C355" s="5">
        <f t="shared" si="25"/>
        <v>5.5687087876352201</v>
      </c>
      <c r="D355" s="5">
        <f t="shared" si="27"/>
        <v>474.93660570783152</v>
      </c>
      <c r="E355" s="5">
        <f t="shared" si="28"/>
        <v>2866.2886668733004</v>
      </c>
      <c r="F355" s="6">
        <f t="shared" si="26"/>
        <v>480.50531449546673</v>
      </c>
      <c r="G355"/>
      <c r="H355"/>
      <c r="I355"/>
      <c r="J355"/>
      <c r="L355"/>
    </row>
    <row r="356" spans="1:12" x14ac:dyDescent="0.2">
      <c r="A356" s="2">
        <f>IF(B356&lt;&gt;"",355,"")</f>
        <v>355</v>
      </c>
      <c r="B356" s="5">
        <f t="shared" si="29"/>
        <v>2866.2886668733004</v>
      </c>
      <c r="C356" s="5">
        <f t="shared" si="25"/>
        <v>4.7771477781221678</v>
      </c>
      <c r="D356" s="5">
        <f t="shared" si="27"/>
        <v>475.72816671734455</v>
      </c>
      <c r="E356" s="5">
        <f t="shared" si="28"/>
        <v>2390.5605001559557</v>
      </c>
      <c r="F356" s="6">
        <f t="shared" si="26"/>
        <v>480.50531449546673</v>
      </c>
      <c r="G356"/>
      <c r="H356"/>
      <c r="I356"/>
      <c r="J356"/>
      <c r="L356"/>
    </row>
    <row r="357" spans="1:12" x14ac:dyDescent="0.2">
      <c r="A357" s="2">
        <f>IF(B357&lt;&gt;"",356,"")</f>
        <v>356</v>
      </c>
      <c r="B357" s="5">
        <f t="shared" si="29"/>
        <v>2390.5605001559557</v>
      </c>
      <c r="C357" s="5">
        <f t="shared" si="25"/>
        <v>3.9842675002599264</v>
      </c>
      <c r="D357" s="5">
        <f t="shared" si="27"/>
        <v>476.5210469952068</v>
      </c>
      <c r="E357" s="5">
        <f t="shared" si="28"/>
        <v>1914.039453160749</v>
      </c>
      <c r="F357" s="6">
        <f t="shared" si="26"/>
        <v>480.50531449546673</v>
      </c>
      <c r="G357"/>
      <c r="H357"/>
      <c r="I357"/>
      <c r="J357"/>
      <c r="L357"/>
    </row>
    <row r="358" spans="1:12" x14ac:dyDescent="0.2">
      <c r="A358" s="2">
        <f>IF(B358&lt;&gt;"",357,"")</f>
        <v>357</v>
      </c>
      <c r="B358" s="5">
        <f t="shared" si="29"/>
        <v>1914.039453160749</v>
      </c>
      <c r="C358" s="5">
        <f t="shared" si="25"/>
        <v>3.190065755267915</v>
      </c>
      <c r="D358" s="5">
        <f t="shared" si="27"/>
        <v>477.3152487401988</v>
      </c>
      <c r="E358" s="5">
        <f t="shared" si="28"/>
        <v>1436.7242044205502</v>
      </c>
      <c r="F358" s="6">
        <f t="shared" si="26"/>
        <v>480.50531449546673</v>
      </c>
      <c r="G358"/>
      <c r="H358"/>
      <c r="I358"/>
      <c r="J358"/>
      <c r="L358"/>
    </row>
    <row r="359" spans="1:12" x14ac:dyDescent="0.2">
      <c r="A359" s="2">
        <f>IF(B359&lt;&gt;"",358,"")</f>
        <v>358</v>
      </c>
      <c r="B359" s="5">
        <f t="shared" si="29"/>
        <v>1436.7242044205502</v>
      </c>
      <c r="C359" s="5">
        <f t="shared" si="25"/>
        <v>2.3945403407009169</v>
      </c>
      <c r="D359" s="5">
        <f t="shared" si="27"/>
        <v>478.11077415476581</v>
      </c>
      <c r="E359" s="5">
        <f t="shared" si="28"/>
        <v>958.61343026578447</v>
      </c>
      <c r="F359" s="6">
        <f t="shared" si="26"/>
        <v>480.50531449546673</v>
      </c>
      <c r="G359"/>
      <c r="H359"/>
      <c r="I359"/>
      <c r="J359"/>
      <c r="L359"/>
    </row>
    <row r="360" spans="1:12" x14ac:dyDescent="0.2">
      <c r="A360" s="2">
        <f>IF(B360&lt;&gt;"",359,"")</f>
        <v>359</v>
      </c>
      <c r="B360" s="5">
        <f t="shared" si="29"/>
        <v>958.61343026578447</v>
      </c>
      <c r="C360" s="5">
        <f t="shared" si="25"/>
        <v>1.5976890504429742</v>
      </c>
      <c r="D360" s="5">
        <f t="shared" si="27"/>
        <v>478.90762544502377</v>
      </c>
      <c r="E360" s="5">
        <f t="shared" si="28"/>
        <v>479.7058048207607</v>
      </c>
      <c r="F360" s="6">
        <f t="shared" si="26"/>
        <v>480.50531449546673</v>
      </c>
      <c r="G360"/>
      <c r="H360"/>
      <c r="I360"/>
      <c r="J360"/>
      <c r="L360"/>
    </row>
    <row r="361" spans="1:12" x14ac:dyDescent="0.2">
      <c r="A361" s="2">
        <f>IF(B361&lt;&gt;"",360,"")</f>
        <v>360</v>
      </c>
      <c r="B361" s="5">
        <f t="shared" si="29"/>
        <v>479.7058048207607</v>
      </c>
      <c r="C361" s="5">
        <f t="shared" si="25"/>
        <v>0.79950967470126788</v>
      </c>
      <c r="D361" s="5">
        <f t="shared" si="27"/>
        <v>479.70580482076548</v>
      </c>
      <c r="E361" s="5">
        <f t="shared" si="28"/>
        <v>-4.7748471843078732E-12</v>
      </c>
      <c r="F361" s="6">
        <f t="shared" si="26"/>
        <v>480.50531449546673</v>
      </c>
      <c r="G361"/>
      <c r="H361"/>
      <c r="I361"/>
      <c r="J361"/>
      <c r="L361"/>
    </row>
    <row r="362" spans="1:12" x14ac:dyDescent="0.2">
      <c r="A362" s="2" t="str">
        <f>IF(B362&lt;&gt;"",361,"")</f>
        <v/>
      </c>
      <c r="B362" s="5" t="str">
        <f t="shared" ref="B362:B425" si="30">IFERROR(IF(B361-D361&gt;=0.01,B361-D361,""),"")</f>
        <v/>
      </c>
      <c r="C362" s="5" t="str">
        <f t="shared" ref="C362:C425" si="31">IFERROR(B362*$I$4/12,"")</f>
        <v/>
      </c>
      <c r="D362" s="5" t="str">
        <f t="shared" si="27"/>
        <v/>
      </c>
      <c r="E362" s="5" t="str">
        <f t="shared" ref="E362:E425" si="32">IF(A362&lt;&gt;"",B362-D362,"")</f>
        <v/>
      </c>
      <c r="F362" s="6" t="str">
        <f t="shared" si="26"/>
        <v/>
      </c>
      <c r="G362"/>
      <c r="H362"/>
      <c r="I362"/>
      <c r="J362"/>
      <c r="L362"/>
    </row>
    <row r="363" spans="1:12" x14ac:dyDescent="0.2">
      <c r="A363" s="2" t="str">
        <f>IF(B363&lt;&gt;"",362,"")</f>
        <v/>
      </c>
      <c r="B363" s="5" t="str">
        <f t="shared" si="30"/>
        <v/>
      </c>
      <c r="C363" s="5" t="str">
        <f t="shared" si="31"/>
        <v/>
      </c>
      <c r="D363" s="5" t="str">
        <f t="shared" si="27"/>
        <v/>
      </c>
      <c r="E363" s="5" t="str">
        <f t="shared" si="32"/>
        <v/>
      </c>
      <c r="F363" s="6" t="str">
        <f t="shared" si="26"/>
        <v/>
      </c>
      <c r="G363"/>
      <c r="H363"/>
      <c r="I363"/>
      <c r="J363"/>
      <c r="L363"/>
    </row>
    <row r="364" spans="1:12" x14ac:dyDescent="0.2">
      <c r="A364" s="2" t="str">
        <f>IF(B364&lt;&gt;"",363,"")</f>
        <v/>
      </c>
      <c r="B364" s="5" t="str">
        <f t="shared" si="30"/>
        <v/>
      </c>
      <c r="C364" s="5" t="str">
        <f t="shared" si="31"/>
        <v/>
      </c>
      <c r="D364" s="5" t="str">
        <f t="shared" si="27"/>
        <v/>
      </c>
      <c r="E364" s="5" t="str">
        <f t="shared" si="32"/>
        <v/>
      </c>
      <c r="F364" s="6" t="str">
        <f t="shared" si="26"/>
        <v/>
      </c>
      <c r="G364"/>
      <c r="H364"/>
      <c r="I364"/>
      <c r="J364"/>
      <c r="L364"/>
    </row>
    <row r="365" spans="1:12" x14ac:dyDescent="0.2">
      <c r="A365" s="2" t="str">
        <f>IF(B365&lt;&gt;"",364,"")</f>
        <v/>
      </c>
      <c r="B365" s="5" t="str">
        <f t="shared" si="30"/>
        <v/>
      </c>
      <c r="C365" s="5" t="str">
        <f t="shared" si="31"/>
        <v/>
      </c>
      <c r="D365" s="5" t="str">
        <f t="shared" si="27"/>
        <v/>
      </c>
      <c r="E365" s="5" t="str">
        <f t="shared" si="32"/>
        <v/>
      </c>
      <c r="F365" s="6" t="str">
        <f t="shared" si="26"/>
        <v/>
      </c>
      <c r="G365"/>
      <c r="H365"/>
      <c r="I365"/>
      <c r="J365"/>
      <c r="L365"/>
    </row>
    <row r="366" spans="1:12" x14ac:dyDescent="0.2">
      <c r="A366" s="2" t="str">
        <f>IF(B366&lt;&gt;"",365,"")</f>
        <v/>
      </c>
      <c r="B366" s="5" t="str">
        <f t="shared" si="30"/>
        <v/>
      </c>
      <c r="C366" s="5" t="str">
        <f t="shared" si="31"/>
        <v/>
      </c>
      <c r="D366" s="5" t="str">
        <f t="shared" si="27"/>
        <v/>
      </c>
      <c r="E366" s="5" t="str">
        <f t="shared" si="32"/>
        <v/>
      </c>
      <c r="F366" s="6" t="str">
        <f t="shared" si="26"/>
        <v/>
      </c>
      <c r="G366"/>
      <c r="H366"/>
      <c r="I366"/>
      <c r="J366"/>
      <c r="L366"/>
    </row>
    <row r="367" spans="1:12" x14ac:dyDescent="0.2">
      <c r="A367" s="2" t="str">
        <f>IF(B367&lt;&gt;"",366,"")</f>
        <v/>
      </c>
      <c r="B367" s="5" t="str">
        <f t="shared" si="30"/>
        <v/>
      </c>
      <c r="C367" s="5" t="str">
        <f t="shared" si="31"/>
        <v/>
      </c>
      <c r="D367" s="5" t="str">
        <f t="shared" si="27"/>
        <v/>
      </c>
      <c r="E367" s="5" t="str">
        <f t="shared" si="32"/>
        <v/>
      </c>
      <c r="F367" s="6" t="str">
        <f t="shared" si="26"/>
        <v/>
      </c>
      <c r="G367"/>
      <c r="H367"/>
      <c r="I367"/>
      <c r="J367"/>
      <c r="L367"/>
    </row>
    <row r="368" spans="1:12" x14ac:dyDescent="0.2">
      <c r="A368" s="2" t="str">
        <f>IF(B368&lt;&gt;"",367,"")</f>
        <v/>
      </c>
      <c r="B368" s="5" t="str">
        <f t="shared" si="30"/>
        <v/>
      </c>
      <c r="C368" s="5" t="str">
        <f t="shared" si="31"/>
        <v/>
      </c>
      <c r="D368" s="5" t="str">
        <f t="shared" si="27"/>
        <v/>
      </c>
      <c r="E368" s="5" t="str">
        <f t="shared" si="32"/>
        <v/>
      </c>
      <c r="F368" s="6" t="str">
        <f t="shared" si="26"/>
        <v/>
      </c>
      <c r="G368"/>
      <c r="H368"/>
      <c r="I368"/>
      <c r="J368"/>
      <c r="L368"/>
    </row>
    <row r="369" spans="1:12" x14ac:dyDescent="0.2">
      <c r="A369" s="2" t="str">
        <f>IF(B369&lt;&gt;"",368,"")</f>
        <v/>
      </c>
      <c r="B369" s="5" t="str">
        <f t="shared" si="30"/>
        <v/>
      </c>
      <c r="C369" s="5" t="str">
        <f t="shared" si="31"/>
        <v/>
      </c>
      <c r="D369" s="5" t="str">
        <f t="shared" si="27"/>
        <v/>
      </c>
      <c r="E369" s="5" t="str">
        <f t="shared" si="32"/>
        <v/>
      </c>
      <c r="F369" s="6" t="str">
        <f t="shared" si="26"/>
        <v/>
      </c>
      <c r="G369"/>
      <c r="H369"/>
      <c r="I369"/>
      <c r="J369"/>
      <c r="L369"/>
    </row>
    <row r="370" spans="1:12" x14ac:dyDescent="0.2">
      <c r="A370" s="2" t="str">
        <f>IF(B370&lt;&gt;"",369,"")</f>
        <v/>
      </c>
      <c r="B370" s="5" t="str">
        <f t="shared" si="30"/>
        <v/>
      </c>
      <c r="C370" s="5" t="str">
        <f t="shared" si="31"/>
        <v/>
      </c>
      <c r="D370" s="5" t="str">
        <f t="shared" si="27"/>
        <v/>
      </c>
      <c r="E370" s="5" t="str">
        <f t="shared" si="32"/>
        <v/>
      </c>
      <c r="F370" s="6" t="str">
        <f t="shared" si="26"/>
        <v/>
      </c>
      <c r="G370"/>
      <c r="H370"/>
      <c r="I370"/>
      <c r="J370"/>
      <c r="L370"/>
    </row>
    <row r="371" spans="1:12" x14ac:dyDescent="0.2">
      <c r="A371" s="2" t="str">
        <f>IF(B371&lt;&gt;"",370,"")</f>
        <v/>
      </c>
      <c r="B371" s="5" t="str">
        <f t="shared" si="30"/>
        <v/>
      </c>
      <c r="C371" s="5" t="str">
        <f t="shared" si="31"/>
        <v/>
      </c>
      <c r="D371" s="5" t="str">
        <f t="shared" si="27"/>
        <v/>
      </c>
      <c r="E371" s="5" t="str">
        <f t="shared" si="32"/>
        <v/>
      </c>
      <c r="F371" s="6" t="str">
        <f t="shared" si="26"/>
        <v/>
      </c>
      <c r="G371"/>
      <c r="H371"/>
      <c r="I371"/>
      <c r="J371"/>
      <c r="L371"/>
    </row>
    <row r="372" spans="1:12" x14ac:dyDescent="0.2">
      <c r="A372" s="2" t="str">
        <f>IF(B372&lt;&gt;"",371,"")</f>
        <v/>
      </c>
      <c r="B372" s="5" t="str">
        <f t="shared" si="30"/>
        <v/>
      </c>
      <c r="C372" s="5" t="str">
        <f t="shared" si="31"/>
        <v/>
      </c>
      <c r="D372" s="5" t="str">
        <f t="shared" si="27"/>
        <v/>
      </c>
      <c r="E372" s="5" t="str">
        <f t="shared" si="32"/>
        <v/>
      </c>
      <c r="F372" s="6" t="str">
        <f t="shared" si="26"/>
        <v/>
      </c>
      <c r="G372"/>
      <c r="H372"/>
      <c r="I372"/>
      <c r="J372"/>
      <c r="L372"/>
    </row>
    <row r="373" spans="1:12" x14ac:dyDescent="0.2">
      <c r="A373" s="2" t="str">
        <f>IF(B373&lt;&gt;"",372,"")</f>
        <v/>
      </c>
      <c r="B373" s="5" t="str">
        <f t="shared" si="30"/>
        <v/>
      </c>
      <c r="C373" s="5" t="str">
        <f t="shared" si="31"/>
        <v/>
      </c>
      <c r="D373" s="5" t="str">
        <f t="shared" si="27"/>
        <v/>
      </c>
      <c r="E373" s="5" t="str">
        <f t="shared" si="32"/>
        <v/>
      </c>
      <c r="F373" s="6" t="str">
        <f t="shared" si="26"/>
        <v/>
      </c>
      <c r="G373"/>
      <c r="H373"/>
      <c r="I373"/>
      <c r="J373"/>
      <c r="L373"/>
    </row>
    <row r="374" spans="1:12" x14ac:dyDescent="0.2">
      <c r="A374" s="2" t="str">
        <f>IF(B374&lt;&gt;"",373,"")</f>
        <v/>
      </c>
      <c r="B374" s="5" t="str">
        <f t="shared" si="30"/>
        <v/>
      </c>
      <c r="C374" s="5" t="str">
        <f t="shared" si="31"/>
        <v/>
      </c>
      <c r="D374" s="5" t="str">
        <f t="shared" si="27"/>
        <v/>
      </c>
      <c r="E374" s="5" t="str">
        <f t="shared" si="32"/>
        <v/>
      </c>
      <c r="F374" s="6" t="str">
        <f t="shared" si="26"/>
        <v/>
      </c>
      <c r="G374"/>
      <c r="H374"/>
      <c r="I374"/>
      <c r="J374"/>
      <c r="L374"/>
    </row>
    <row r="375" spans="1:12" x14ac:dyDescent="0.2">
      <c r="A375" s="2" t="str">
        <f>IF(B375&lt;&gt;"",374,"")</f>
        <v/>
      </c>
      <c r="B375" s="5" t="str">
        <f t="shared" si="30"/>
        <v/>
      </c>
      <c r="C375" s="5" t="str">
        <f t="shared" si="31"/>
        <v/>
      </c>
      <c r="D375" s="5" t="str">
        <f t="shared" si="27"/>
        <v/>
      </c>
      <c r="E375" s="5" t="str">
        <f t="shared" si="32"/>
        <v/>
      </c>
      <c r="F375" s="6" t="str">
        <f t="shared" si="26"/>
        <v/>
      </c>
      <c r="G375"/>
      <c r="H375"/>
      <c r="I375"/>
      <c r="J375"/>
      <c r="L375"/>
    </row>
    <row r="376" spans="1:12" x14ac:dyDescent="0.2">
      <c r="A376" s="2" t="str">
        <f>IF(B376&lt;&gt;"",375,"")</f>
        <v/>
      </c>
      <c r="B376" s="5" t="str">
        <f t="shared" si="30"/>
        <v/>
      </c>
      <c r="C376" s="5" t="str">
        <f t="shared" si="31"/>
        <v/>
      </c>
      <c r="D376" s="5" t="str">
        <f t="shared" si="27"/>
        <v/>
      </c>
      <c r="E376" s="5" t="str">
        <f t="shared" si="32"/>
        <v/>
      </c>
      <c r="F376" s="6" t="str">
        <f t="shared" si="26"/>
        <v/>
      </c>
      <c r="G376"/>
      <c r="H376"/>
      <c r="I376"/>
      <c r="J376"/>
      <c r="L376"/>
    </row>
    <row r="377" spans="1:12" x14ac:dyDescent="0.2">
      <c r="A377" s="2" t="str">
        <f>IF(B377&lt;&gt;"",376,"")</f>
        <v/>
      </c>
      <c r="B377" s="5" t="str">
        <f t="shared" si="30"/>
        <v/>
      </c>
      <c r="C377" s="5" t="str">
        <f t="shared" si="31"/>
        <v/>
      </c>
      <c r="D377" s="5" t="str">
        <f t="shared" si="27"/>
        <v/>
      </c>
      <c r="E377" s="5" t="str">
        <f t="shared" si="32"/>
        <v/>
      </c>
      <c r="F377" s="6" t="str">
        <f t="shared" si="26"/>
        <v/>
      </c>
      <c r="G377"/>
      <c r="H377"/>
      <c r="I377"/>
      <c r="J377"/>
      <c r="L377"/>
    </row>
    <row r="378" spans="1:12" x14ac:dyDescent="0.2">
      <c r="A378" s="2" t="str">
        <f>IF(B378&lt;&gt;"",377,"")</f>
        <v/>
      </c>
      <c r="B378" s="5" t="str">
        <f t="shared" si="30"/>
        <v/>
      </c>
      <c r="C378" s="5" t="str">
        <f t="shared" si="31"/>
        <v/>
      </c>
      <c r="D378" s="5" t="str">
        <f t="shared" si="27"/>
        <v/>
      </c>
      <c r="E378" s="5" t="str">
        <f t="shared" si="32"/>
        <v/>
      </c>
      <c r="F378" s="6" t="str">
        <f t="shared" si="26"/>
        <v/>
      </c>
      <c r="G378"/>
      <c r="H378"/>
      <c r="I378"/>
      <c r="J378"/>
      <c r="L378"/>
    </row>
    <row r="379" spans="1:12" x14ac:dyDescent="0.2">
      <c r="A379" s="2" t="str">
        <f>IF(B379&lt;&gt;"",378,"")</f>
        <v/>
      </c>
      <c r="B379" s="5" t="str">
        <f t="shared" si="30"/>
        <v/>
      </c>
      <c r="C379" s="5" t="str">
        <f t="shared" si="31"/>
        <v/>
      </c>
      <c r="D379" s="5" t="str">
        <f t="shared" si="27"/>
        <v/>
      </c>
      <c r="E379" s="5" t="str">
        <f t="shared" si="32"/>
        <v/>
      </c>
      <c r="F379" s="6" t="str">
        <f t="shared" si="26"/>
        <v/>
      </c>
      <c r="G379"/>
      <c r="H379"/>
      <c r="I379"/>
      <c r="J379"/>
      <c r="L379"/>
    </row>
    <row r="380" spans="1:12" x14ac:dyDescent="0.2">
      <c r="A380" s="2" t="str">
        <f>IF(B380&lt;&gt;"",379,"")</f>
        <v/>
      </c>
      <c r="B380" s="5" t="str">
        <f t="shared" si="30"/>
        <v/>
      </c>
      <c r="C380" s="5" t="str">
        <f t="shared" si="31"/>
        <v/>
      </c>
      <c r="D380" s="5" t="str">
        <f t="shared" si="27"/>
        <v/>
      </c>
      <c r="E380" s="5" t="str">
        <f t="shared" si="32"/>
        <v/>
      </c>
      <c r="F380" s="6" t="str">
        <f t="shared" si="26"/>
        <v/>
      </c>
      <c r="G380"/>
      <c r="H380"/>
      <c r="I380"/>
      <c r="J380"/>
      <c r="L380"/>
    </row>
    <row r="381" spans="1:12" x14ac:dyDescent="0.2">
      <c r="A381" s="2" t="str">
        <f>IF(B381&lt;&gt;"",380,"")</f>
        <v/>
      </c>
      <c r="B381" s="5" t="str">
        <f t="shared" si="30"/>
        <v/>
      </c>
      <c r="C381" s="5" t="str">
        <f t="shared" si="31"/>
        <v/>
      </c>
      <c r="D381" s="5" t="str">
        <f t="shared" si="27"/>
        <v/>
      </c>
      <c r="E381" s="5" t="str">
        <f t="shared" si="32"/>
        <v/>
      </c>
      <c r="F381" s="6" t="str">
        <f t="shared" si="26"/>
        <v/>
      </c>
      <c r="G381"/>
      <c r="H381"/>
      <c r="I381"/>
      <c r="J381"/>
      <c r="L381"/>
    </row>
    <row r="382" spans="1:12" x14ac:dyDescent="0.2">
      <c r="A382" s="2" t="str">
        <f>IF(B382&lt;&gt;"",381,"")</f>
        <v/>
      </c>
      <c r="B382" s="5" t="str">
        <f t="shared" si="30"/>
        <v/>
      </c>
      <c r="C382" s="5" t="str">
        <f t="shared" si="31"/>
        <v/>
      </c>
      <c r="D382" s="5" t="str">
        <f t="shared" si="27"/>
        <v/>
      </c>
      <c r="E382" s="5" t="str">
        <f t="shared" si="32"/>
        <v/>
      </c>
      <c r="F382" s="6" t="str">
        <f t="shared" si="26"/>
        <v/>
      </c>
      <c r="G382"/>
      <c r="H382"/>
      <c r="I382"/>
      <c r="J382"/>
      <c r="L382"/>
    </row>
    <row r="383" spans="1:12" x14ac:dyDescent="0.2">
      <c r="A383" s="2" t="str">
        <f>IF(B383&lt;&gt;"",382,"")</f>
        <v/>
      </c>
      <c r="B383" s="5" t="str">
        <f t="shared" si="30"/>
        <v/>
      </c>
      <c r="C383" s="5" t="str">
        <f t="shared" si="31"/>
        <v/>
      </c>
      <c r="D383" s="5" t="str">
        <f t="shared" si="27"/>
        <v/>
      </c>
      <c r="E383" s="5" t="str">
        <f t="shared" si="32"/>
        <v/>
      </c>
      <c r="F383" s="6" t="str">
        <f t="shared" si="26"/>
        <v/>
      </c>
      <c r="G383"/>
      <c r="H383"/>
      <c r="I383"/>
      <c r="J383"/>
      <c r="L383"/>
    </row>
    <row r="384" spans="1:12" x14ac:dyDescent="0.2">
      <c r="A384" s="2" t="str">
        <f>IF(B384&lt;&gt;"",383,"")</f>
        <v/>
      </c>
      <c r="B384" s="5" t="str">
        <f t="shared" si="30"/>
        <v/>
      </c>
      <c r="C384" s="5" t="str">
        <f t="shared" si="31"/>
        <v/>
      </c>
      <c r="D384" s="5" t="str">
        <f t="shared" si="27"/>
        <v/>
      </c>
      <c r="E384" s="5" t="str">
        <f t="shared" si="32"/>
        <v/>
      </c>
      <c r="F384" s="6" t="str">
        <f t="shared" si="26"/>
        <v/>
      </c>
      <c r="G384"/>
      <c r="H384"/>
      <c r="I384"/>
      <c r="J384"/>
      <c r="L384"/>
    </row>
    <row r="385" spans="1:12" x14ac:dyDescent="0.2">
      <c r="A385" s="2" t="str">
        <f>IF(B385&lt;&gt;"",384,"")</f>
        <v/>
      </c>
      <c r="B385" s="5" t="str">
        <f t="shared" si="30"/>
        <v/>
      </c>
      <c r="C385" s="5" t="str">
        <f t="shared" si="31"/>
        <v/>
      </c>
      <c r="D385" s="5" t="str">
        <f t="shared" si="27"/>
        <v/>
      </c>
      <c r="E385" s="5" t="str">
        <f t="shared" si="32"/>
        <v/>
      </c>
      <c r="F385" s="6" t="str">
        <f t="shared" si="26"/>
        <v/>
      </c>
      <c r="G385"/>
      <c r="H385"/>
      <c r="I385"/>
      <c r="J385"/>
      <c r="L385"/>
    </row>
    <row r="386" spans="1:12" x14ac:dyDescent="0.2">
      <c r="A386" s="2" t="str">
        <f>IF(B386&lt;&gt;"",385,"")</f>
        <v/>
      </c>
      <c r="B386" s="5" t="str">
        <f t="shared" si="30"/>
        <v/>
      </c>
      <c r="C386" s="5" t="str">
        <f t="shared" si="31"/>
        <v/>
      </c>
      <c r="D386" s="5" t="str">
        <f t="shared" si="27"/>
        <v/>
      </c>
      <c r="E386" s="5" t="str">
        <f t="shared" si="32"/>
        <v/>
      </c>
      <c r="F386" s="6" t="str">
        <f t="shared" ref="F386:F449" si="33">IF(A386&lt;&gt;"",$I$6,"")</f>
        <v/>
      </c>
      <c r="G386"/>
      <c r="H386"/>
      <c r="I386"/>
      <c r="J386"/>
      <c r="L386"/>
    </row>
    <row r="387" spans="1:12" x14ac:dyDescent="0.2">
      <c r="A387" s="2" t="str">
        <f>IF(B387&lt;&gt;"",386,"")</f>
        <v/>
      </c>
      <c r="B387" s="5" t="str">
        <f t="shared" si="30"/>
        <v/>
      </c>
      <c r="C387" s="5" t="str">
        <f t="shared" si="31"/>
        <v/>
      </c>
      <c r="D387" s="5" t="str">
        <f t="shared" ref="D387:D450" si="34">IFERROR(F387-C387,"")</f>
        <v/>
      </c>
      <c r="E387" s="5" t="str">
        <f t="shared" si="32"/>
        <v/>
      </c>
      <c r="F387" s="6" t="str">
        <f t="shared" si="33"/>
        <v/>
      </c>
      <c r="G387"/>
      <c r="H387"/>
      <c r="I387"/>
      <c r="J387"/>
      <c r="L387"/>
    </row>
    <row r="388" spans="1:12" x14ac:dyDescent="0.2">
      <c r="A388" s="2" t="str">
        <f>IF(B388&lt;&gt;"",387,"")</f>
        <v/>
      </c>
      <c r="B388" s="5" t="str">
        <f t="shared" si="30"/>
        <v/>
      </c>
      <c r="C388" s="5" t="str">
        <f t="shared" si="31"/>
        <v/>
      </c>
      <c r="D388" s="5" t="str">
        <f t="shared" si="34"/>
        <v/>
      </c>
      <c r="E388" s="5" t="str">
        <f t="shared" si="32"/>
        <v/>
      </c>
      <c r="F388" s="6" t="str">
        <f t="shared" si="33"/>
        <v/>
      </c>
      <c r="G388"/>
      <c r="H388"/>
      <c r="I388"/>
      <c r="J388"/>
      <c r="L388"/>
    </row>
    <row r="389" spans="1:12" x14ac:dyDescent="0.2">
      <c r="A389" s="2" t="str">
        <f>IF(B389&lt;&gt;"",388,"")</f>
        <v/>
      </c>
      <c r="B389" s="5" t="str">
        <f t="shared" si="30"/>
        <v/>
      </c>
      <c r="C389" s="5" t="str">
        <f t="shared" si="31"/>
        <v/>
      </c>
      <c r="D389" s="5" t="str">
        <f t="shared" si="34"/>
        <v/>
      </c>
      <c r="E389" s="5" t="str">
        <f t="shared" si="32"/>
        <v/>
      </c>
      <c r="F389" s="6" t="str">
        <f t="shared" si="33"/>
        <v/>
      </c>
      <c r="G389"/>
      <c r="H389"/>
      <c r="I389"/>
      <c r="J389"/>
      <c r="L389"/>
    </row>
    <row r="390" spans="1:12" x14ac:dyDescent="0.2">
      <c r="A390" s="2" t="str">
        <f>IF(B390&lt;&gt;"",389,"")</f>
        <v/>
      </c>
      <c r="B390" s="5" t="str">
        <f t="shared" si="30"/>
        <v/>
      </c>
      <c r="C390" s="5" t="str">
        <f t="shared" si="31"/>
        <v/>
      </c>
      <c r="D390" s="5" t="str">
        <f t="shared" si="34"/>
        <v/>
      </c>
      <c r="E390" s="5" t="str">
        <f t="shared" si="32"/>
        <v/>
      </c>
      <c r="F390" s="6" t="str">
        <f t="shared" si="33"/>
        <v/>
      </c>
      <c r="G390"/>
      <c r="H390"/>
      <c r="I390"/>
      <c r="J390"/>
      <c r="L390"/>
    </row>
    <row r="391" spans="1:12" x14ac:dyDescent="0.2">
      <c r="A391" s="2" t="str">
        <f>IF(B391&lt;&gt;"",390,"")</f>
        <v/>
      </c>
      <c r="B391" s="5" t="str">
        <f t="shared" si="30"/>
        <v/>
      </c>
      <c r="C391" s="5" t="str">
        <f t="shared" si="31"/>
        <v/>
      </c>
      <c r="D391" s="5" t="str">
        <f t="shared" si="34"/>
        <v/>
      </c>
      <c r="E391" s="5" t="str">
        <f t="shared" si="32"/>
        <v/>
      </c>
      <c r="F391" s="6" t="str">
        <f t="shared" si="33"/>
        <v/>
      </c>
      <c r="G391"/>
      <c r="H391"/>
      <c r="I391"/>
      <c r="J391"/>
      <c r="L391"/>
    </row>
    <row r="392" spans="1:12" x14ac:dyDescent="0.2">
      <c r="A392" s="2" t="str">
        <f>IF(B392&lt;&gt;"",391,"")</f>
        <v/>
      </c>
      <c r="B392" s="5" t="str">
        <f t="shared" si="30"/>
        <v/>
      </c>
      <c r="C392" s="5" t="str">
        <f t="shared" si="31"/>
        <v/>
      </c>
      <c r="D392" s="5" t="str">
        <f t="shared" si="34"/>
        <v/>
      </c>
      <c r="E392" s="5" t="str">
        <f t="shared" si="32"/>
        <v/>
      </c>
      <c r="F392" s="6" t="str">
        <f t="shared" si="33"/>
        <v/>
      </c>
      <c r="G392"/>
      <c r="H392"/>
      <c r="I392"/>
      <c r="J392"/>
      <c r="L392"/>
    </row>
    <row r="393" spans="1:12" x14ac:dyDescent="0.2">
      <c r="A393" s="2" t="str">
        <f>IF(B393&lt;&gt;"",392,"")</f>
        <v/>
      </c>
      <c r="B393" s="5" t="str">
        <f t="shared" si="30"/>
        <v/>
      </c>
      <c r="C393" s="5" t="str">
        <f t="shared" si="31"/>
        <v/>
      </c>
      <c r="D393" s="5" t="str">
        <f t="shared" si="34"/>
        <v/>
      </c>
      <c r="E393" s="5" t="str">
        <f t="shared" si="32"/>
        <v/>
      </c>
      <c r="F393" s="6" t="str">
        <f t="shared" si="33"/>
        <v/>
      </c>
      <c r="G393"/>
      <c r="H393"/>
      <c r="I393"/>
      <c r="J393"/>
      <c r="L393"/>
    </row>
    <row r="394" spans="1:12" x14ac:dyDescent="0.2">
      <c r="A394" s="2" t="str">
        <f>IF(B394&lt;&gt;"",393,"")</f>
        <v/>
      </c>
      <c r="B394" s="5" t="str">
        <f t="shared" si="30"/>
        <v/>
      </c>
      <c r="C394" s="5" t="str">
        <f t="shared" si="31"/>
        <v/>
      </c>
      <c r="D394" s="5" t="str">
        <f t="shared" si="34"/>
        <v/>
      </c>
      <c r="E394" s="5" t="str">
        <f t="shared" si="32"/>
        <v/>
      </c>
      <c r="F394" s="6" t="str">
        <f t="shared" si="33"/>
        <v/>
      </c>
      <c r="G394"/>
      <c r="H394"/>
      <c r="I394"/>
      <c r="J394"/>
      <c r="L394"/>
    </row>
    <row r="395" spans="1:12" x14ac:dyDescent="0.2">
      <c r="A395" s="2" t="str">
        <f>IF(B395&lt;&gt;"",394,"")</f>
        <v/>
      </c>
      <c r="B395" s="5" t="str">
        <f t="shared" si="30"/>
        <v/>
      </c>
      <c r="C395" s="5" t="str">
        <f t="shared" si="31"/>
        <v/>
      </c>
      <c r="D395" s="5" t="str">
        <f t="shared" si="34"/>
        <v/>
      </c>
      <c r="E395" s="5" t="str">
        <f t="shared" si="32"/>
        <v/>
      </c>
      <c r="F395" s="6" t="str">
        <f t="shared" si="33"/>
        <v/>
      </c>
      <c r="G395"/>
      <c r="H395"/>
      <c r="I395"/>
      <c r="J395"/>
      <c r="L395"/>
    </row>
    <row r="396" spans="1:12" x14ac:dyDescent="0.2">
      <c r="A396" s="2" t="str">
        <f>IF(B396&lt;&gt;"",395,"")</f>
        <v/>
      </c>
      <c r="B396" s="5" t="str">
        <f t="shared" si="30"/>
        <v/>
      </c>
      <c r="C396" s="5" t="str">
        <f t="shared" si="31"/>
        <v/>
      </c>
      <c r="D396" s="5" t="str">
        <f t="shared" si="34"/>
        <v/>
      </c>
      <c r="E396" s="5" t="str">
        <f t="shared" si="32"/>
        <v/>
      </c>
      <c r="F396" s="6" t="str">
        <f t="shared" si="33"/>
        <v/>
      </c>
      <c r="G396"/>
      <c r="H396"/>
      <c r="I396"/>
      <c r="J396"/>
      <c r="L396"/>
    </row>
    <row r="397" spans="1:12" x14ac:dyDescent="0.2">
      <c r="A397" s="2" t="str">
        <f>IF(B397&lt;&gt;"",396,"")</f>
        <v/>
      </c>
      <c r="B397" s="5" t="str">
        <f t="shared" si="30"/>
        <v/>
      </c>
      <c r="C397" s="5" t="str">
        <f t="shared" si="31"/>
        <v/>
      </c>
      <c r="D397" s="5" t="str">
        <f t="shared" si="34"/>
        <v/>
      </c>
      <c r="E397" s="5" t="str">
        <f t="shared" si="32"/>
        <v/>
      </c>
      <c r="F397" s="6" t="str">
        <f t="shared" si="33"/>
        <v/>
      </c>
      <c r="G397"/>
      <c r="H397"/>
      <c r="I397"/>
      <c r="J397"/>
      <c r="L397"/>
    </row>
    <row r="398" spans="1:12" x14ac:dyDescent="0.2">
      <c r="A398" s="2" t="str">
        <f>IF(B398&lt;&gt;"",397,"")</f>
        <v/>
      </c>
      <c r="B398" s="5" t="str">
        <f t="shared" si="30"/>
        <v/>
      </c>
      <c r="C398" s="5" t="str">
        <f t="shared" si="31"/>
        <v/>
      </c>
      <c r="D398" s="5" t="str">
        <f t="shared" si="34"/>
        <v/>
      </c>
      <c r="E398" s="5" t="str">
        <f t="shared" si="32"/>
        <v/>
      </c>
      <c r="F398" s="6" t="str">
        <f t="shared" si="33"/>
        <v/>
      </c>
      <c r="G398"/>
      <c r="H398"/>
      <c r="I398"/>
      <c r="J398"/>
      <c r="L398"/>
    </row>
    <row r="399" spans="1:12" x14ac:dyDescent="0.2">
      <c r="A399" s="2" t="str">
        <f>IF(B399&lt;&gt;"",398,"")</f>
        <v/>
      </c>
      <c r="B399" s="5" t="str">
        <f t="shared" si="30"/>
        <v/>
      </c>
      <c r="C399" s="5" t="str">
        <f t="shared" si="31"/>
        <v/>
      </c>
      <c r="D399" s="5" t="str">
        <f t="shared" si="34"/>
        <v/>
      </c>
      <c r="E399" s="5" t="str">
        <f t="shared" si="32"/>
        <v/>
      </c>
      <c r="F399" s="6" t="str">
        <f t="shared" si="33"/>
        <v/>
      </c>
      <c r="G399"/>
      <c r="H399"/>
      <c r="I399"/>
      <c r="J399"/>
      <c r="L399"/>
    </row>
    <row r="400" spans="1:12" x14ac:dyDescent="0.2">
      <c r="A400" s="2" t="str">
        <f>IF(B400&lt;&gt;"",399,"")</f>
        <v/>
      </c>
      <c r="B400" s="5" t="str">
        <f t="shared" si="30"/>
        <v/>
      </c>
      <c r="C400" s="5" t="str">
        <f t="shared" si="31"/>
        <v/>
      </c>
      <c r="D400" s="5" t="str">
        <f t="shared" si="34"/>
        <v/>
      </c>
      <c r="E400" s="5" t="str">
        <f t="shared" si="32"/>
        <v/>
      </c>
      <c r="F400" s="6" t="str">
        <f t="shared" si="33"/>
        <v/>
      </c>
      <c r="G400"/>
      <c r="H400"/>
      <c r="I400"/>
      <c r="J400"/>
      <c r="L400"/>
    </row>
    <row r="401" spans="1:12" x14ac:dyDescent="0.2">
      <c r="A401" s="2" t="str">
        <f>IF(B401&lt;&gt;"",400,"")</f>
        <v/>
      </c>
      <c r="B401" s="5" t="str">
        <f t="shared" si="30"/>
        <v/>
      </c>
      <c r="C401" s="5" t="str">
        <f t="shared" si="31"/>
        <v/>
      </c>
      <c r="D401" s="5" t="str">
        <f t="shared" si="34"/>
        <v/>
      </c>
      <c r="E401" s="5" t="str">
        <f t="shared" si="32"/>
        <v/>
      </c>
      <c r="F401" s="6" t="str">
        <f t="shared" si="33"/>
        <v/>
      </c>
      <c r="G401"/>
      <c r="H401"/>
      <c r="I401"/>
      <c r="J401"/>
      <c r="L401"/>
    </row>
    <row r="402" spans="1:12" x14ac:dyDescent="0.2">
      <c r="A402" s="2" t="str">
        <f>IF(B402&lt;&gt;"",401,"")</f>
        <v/>
      </c>
      <c r="B402" s="5" t="str">
        <f t="shared" si="30"/>
        <v/>
      </c>
      <c r="C402" s="5" t="str">
        <f t="shared" si="31"/>
        <v/>
      </c>
      <c r="D402" s="5" t="str">
        <f t="shared" si="34"/>
        <v/>
      </c>
      <c r="E402" s="5" t="str">
        <f t="shared" si="32"/>
        <v/>
      </c>
      <c r="F402" s="6" t="str">
        <f t="shared" si="33"/>
        <v/>
      </c>
      <c r="G402"/>
      <c r="H402"/>
      <c r="I402"/>
      <c r="J402"/>
      <c r="L402"/>
    </row>
    <row r="403" spans="1:12" x14ac:dyDescent="0.2">
      <c r="A403" s="2" t="str">
        <f>IF(B403&lt;&gt;"",402,"")</f>
        <v/>
      </c>
      <c r="B403" s="5" t="str">
        <f t="shared" si="30"/>
        <v/>
      </c>
      <c r="C403" s="5" t="str">
        <f t="shared" si="31"/>
        <v/>
      </c>
      <c r="D403" s="5" t="str">
        <f t="shared" si="34"/>
        <v/>
      </c>
      <c r="E403" s="5" t="str">
        <f t="shared" si="32"/>
        <v/>
      </c>
      <c r="F403" s="6" t="str">
        <f t="shared" si="33"/>
        <v/>
      </c>
      <c r="G403"/>
      <c r="H403"/>
      <c r="I403"/>
      <c r="J403"/>
      <c r="L403"/>
    </row>
    <row r="404" spans="1:12" x14ac:dyDescent="0.2">
      <c r="A404" s="2" t="str">
        <f>IF(B404&lt;&gt;"",403,"")</f>
        <v/>
      </c>
      <c r="B404" s="5" t="str">
        <f t="shared" si="30"/>
        <v/>
      </c>
      <c r="C404" s="5" t="str">
        <f t="shared" si="31"/>
        <v/>
      </c>
      <c r="D404" s="5" t="str">
        <f t="shared" si="34"/>
        <v/>
      </c>
      <c r="E404" s="5" t="str">
        <f t="shared" si="32"/>
        <v/>
      </c>
      <c r="F404" s="6" t="str">
        <f t="shared" si="33"/>
        <v/>
      </c>
      <c r="G404"/>
      <c r="H404"/>
      <c r="I404"/>
      <c r="J404"/>
      <c r="L404"/>
    </row>
    <row r="405" spans="1:12" x14ac:dyDescent="0.2">
      <c r="A405" s="2" t="str">
        <f>IF(B405&lt;&gt;"",404,"")</f>
        <v/>
      </c>
      <c r="B405" s="5" t="str">
        <f t="shared" si="30"/>
        <v/>
      </c>
      <c r="C405" s="5" t="str">
        <f t="shared" si="31"/>
        <v/>
      </c>
      <c r="D405" s="5" t="str">
        <f t="shared" si="34"/>
        <v/>
      </c>
      <c r="E405" s="5" t="str">
        <f t="shared" si="32"/>
        <v/>
      </c>
      <c r="F405" s="6" t="str">
        <f t="shared" si="33"/>
        <v/>
      </c>
      <c r="G405"/>
      <c r="H405"/>
      <c r="I405"/>
      <c r="J405"/>
      <c r="L405"/>
    </row>
    <row r="406" spans="1:12" x14ac:dyDescent="0.2">
      <c r="A406" s="2" t="str">
        <f>IF(B406&lt;&gt;"",405,"")</f>
        <v/>
      </c>
      <c r="B406" s="5" t="str">
        <f t="shared" si="30"/>
        <v/>
      </c>
      <c r="C406" s="5" t="str">
        <f t="shared" si="31"/>
        <v/>
      </c>
      <c r="D406" s="5" t="str">
        <f t="shared" si="34"/>
        <v/>
      </c>
      <c r="E406" s="5" t="str">
        <f t="shared" si="32"/>
        <v/>
      </c>
      <c r="F406" s="6" t="str">
        <f t="shared" si="33"/>
        <v/>
      </c>
      <c r="G406"/>
      <c r="H406"/>
      <c r="I406"/>
      <c r="J406"/>
      <c r="L406"/>
    </row>
    <row r="407" spans="1:12" x14ac:dyDescent="0.2">
      <c r="A407" s="2" t="str">
        <f>IF(B407&lt;&gt;"",406,"")</f>
        <v/>
      </c>
      <c r="B407" s="5" t="str">
        <f t="shared" si="30"/>
        <v/>
      </c>
      <c r="C407" s="5" t="str">
        <f t="shared" si="31"/>
        <v/>
      </c>
      <c r="D407" s="5" t="str">
        <f t="shared" si="34"/>
        <v/>
      </c>
      <c r="E407" s="5" t="str">
        <f t="shared" si="32"/>
        <v/>
      </c>
      <c r="F407" s="6" t="str">
        <f t="shared" si="33"/>
        <v/>
      </c>
      <c r="G407"/>
      <c r="H407"/>
      <c r="I407"/>
      <c r="J407"/>
      <c r="L407"/>
    </row>
    <row r="408" spans="1:12" x14ac:dyDescent="0.2">
      <c r="A408" s="2" t="str">
        <f>IF(B408&lt;&gt;"",407,"")</f>
        <v/>
      </c>
      <c r="B408" s="5" t="str">
        <f t="shared" si="30"/>
        <v/>
      </c>
      <c r="C408" s="5" t="str">
        <f t="shared" si="31"/>
        <v/>
      </c>
      <c r="D408" s="5" t="str">
        <f t="shared" si="34"/>
        <v/>
      </c>
      <c r="E408" s="5" t="str">
        <f t="shared" si="32"/>
        <v/>
      </c>
      <c r="F408" s="6" t="str">
        <f t="shared" si="33"/>
        <v/>
      </c>
      <c r="G408"/>
      <c r="H408"/>
      <c r="I408"/>
      <c r="J408"/>
      <c r="L408"/>
    </row>
    <row r="409" spans="1:12" x14ac:dyDescent="0.2">
      <c r="A409" s="2" t="str">
        <f>IF(B409&lt;&gt;"",408,"")</f>
        <v/>
      </c>
      <c r="B409" s="5" t="str">
        <f t="shared" si="30"/>
        <v/>
      </c>
      <c r="C409" s="5" t="str">
        <f t="shared" si="31"/>
        <v/>
      </c>
      <c r="D409" s="5" t="str">
        <f t="shared" si="34"/>
        <v/>
      </c>
      <c r="E409" s="5" t="str">
        <f t="shared" si="32"/>
        <v/>
      </c>
      <c r="F409" s="6" t="str">
        <f t="shared" si="33"/>
        <v/>
      </c>
      <c r="G409"/>
      <c r="H409"/>
      <c r="I409"/>
      <c r="J409"/>
      <c r="L409"/>
    </row>
    <row r="410" spans="1:12" x14ac:dyDescent="0.2">
      <c r="A410" s="2" t="str">
        <f>IF(B410&lt;&gt;"",409,"")</f>
        <v/>
      </c>
      <c r="B410" s="5" t="str">
        <f t="shared" si="30"/>
        <v/>
      </c>
      <c r="C410" s="5" t="str">
        <f t="shared" si="31"/>
        <v/>
      </c>
      <c r="D410" s="5" t="str">
        <f t="shared" si="34"/>
        <v/>
      </c>
      <c r="E410" s="5" t="str">
        <f t="shared" si="32"/>
        <v/>
      </c>
      <c r="F410" s="6" t="str">
        <f t="shared" si="33"/>
        <v/>
      </c>
      <c r="G410"/>
      <c r="H410"/>
      <c r="I410"/>
      <c r="J410"/>
      <c r="L410"/>
    </row>
    <row r="411" spans="1:12" x14ac:dyDescent="0.2">
      <c r="A411" s="2" t="str">
        <f>IF(B411&lt;&gt;"",410,"")</f>
        <v/>
      </c>
      <c r="B411" s="5" t="str">
        <f t="shared" si="30"/>
        <v/>
      </c>
      <c r="C411" s="5" t="str">
        <f t="shared" si="31"/>
        <v/>
      </c>
      <c r="D411" s="5" t="str">
        <f t="shared" si="34"/>
        <v/>
      </c>
      <c r="E411" s="5" t="str">
        <f t="shared" si="32"/>
        <v/>
      </c>
      <c r="F411" s="6" t="str">
        <f t="shared" si="33"/>
        <v/>
      </c>
      <c r="G411"/>
      <c r="H411"/>
      <c r="I411"/>
      <c r="J411"/>
      <c r="L411"/>
    </row>
    <row r="412" spans="1:12" x14ac:dyDescent="0.2">
      <c r="A412" s="2" t="str">
        <f>IF(B412&lt;&gt;"",411,"")</f>
        <v/>
      </c>
      <c r="B412" s="5" t="str">
        <f t="shared" si="30"/>
        <v/>
      </c>
      <c r="C412" s="5" t="str">
        <f t="shared" si="31"/>
        <v/>
      </c>
      <c r="D412" s="5" t="str">
        <f t="shared" si="34"/>
        <v/>
      </c>
      <c r="E412" s="5" t="str">
        <f t="shared" si="32"/>
        <v/>
      </c>
      <c r="F412" s="6" t="str">
        <f t="shared" si="33"/>
        <v/>
      </c>
      <c r="G412"/>
      <c r="H412"/>
      <c r="I412"/>
      <c r="J412"/>
      <c r="L412"/>
    </row>
    <row r="413" spans="1:12" x14ac:dyDescent="0.2">
      <c r="A413" s="2" t="str">
        <f>IF(B413&lt;&gt;"",412,"")</f>
        <v/>
      </c>
      <c r="B413" s="5" t="str">
        <f t="shared" si="30"/>
        <v/>
      </c>
      <c r="C413" s="5" t="str">
        <f t="shared" si="31"/>
        <v/>
      </c>
      <c r="D413" s="5" t="str">
        <f t="shared" si="34"/>
        <v/>
      </c>
      <c r="E413" s="5" t="str">
        <f t="shared" si="32"/>
        <v/>
      </c>
      <c r="F413" s="6" t="str">
        <f t="shared" si="33"/>
        <v/>
      </c>
      <c r="G413"/>
      <c r="H413"/>
      <c r="I413"/>
      <c r="J413"/>
      <c r="L413"/>
    </row>
    <row r="414" spans="1:12" x14ac:dyDescent="0.2">
      <c r="A414" s="2" t="str">
        <f>IF(B414&lt;&gt;"",413,"")</f>
        <v/>
      </c>
      <c r="B414" s="5" t="str">
        <f t="shared" si="30"/>
        <v/>
      </c>
      <c r="C414" s="5" t="str">
        <f t="shared" si="31"/>
        <v/>
      </c>
      <c r="D414" s="5" t="str">
        <f t="shared" si="34"/>
        <v/>
      </c>
      <c r="E414" s="5" t="str">
        <f t="shared" si="32"/>
        <v/>
      </c>
      <c r="F414" s="6" t="str">
        <f t="shared" si="33"/>
        <v/>
      </c>
      <c r="G414"/>
      <c r="H414"/>
      <c r="I414"/>
      <c r="J414"/>
      <c r="L414"/>
    </row>
    <row r="415" spans="1:12" x14ac:dyDescent="0.2">
      <c r="A415" s="2" t="str">
        <f>IF(B415&lt;&gt;"",414,"")</f>
        <v/>
      </c>
      <c r="B415" s="5" t="str">
        <f t="shared" si="30"/>
        <v/>
      </c>
      <c r="C415" s="5" t="str">
        <f t="shared" si="31"/>
        <v/>
      </c>
      <c r="D415" s="5" t="str">
        <f t="shared" si="34"/>
        <v/>
      </c>
      <c r="E415" s="5" t="str">
        <f t="shared" si="32"/>
        <v/>
      </c>
      <c r="F415" s="6" t="str">
        <f t="shared" si="33"/>
        <v/>
      </c>
      <c r="G415"/>
      <c r="H415"/>
      <c r="I415"/>
      <c r="J415"/>
      <c r="L415"/>
    </row>
    <row r="416" spans="1:12" x14ac:dyDescent="0.2">
      <c r="A416" s="2" t="str">
        <f>IF(B416&lt;&gt;"",415,"")</f>
        <v/>
      </c>
      <c r="B416" s="5" t="str">
        <f t="shared" si="30"/>
        <v/>
      </c>
      <c r="C416" s="5" t="str">
        <f t="shared" si="31"/>
        <v/>
      </c>
      <c r="D416" s="5" t="str">
        <f t="shared" si="34"/>
        <v/>
      </c>
      <c r="E416" s="5" t="str">
        <f t="shared" si="32"/>
        <v/>
      </c>
      <c r="F416" s="6" t="str">
        <f t="shared" si="33"/>
        <v/>
      </c>
      <c r="G416"/>
      <c r="H416"/>
      <c r="I416"/>
      <c r="J416"/>
      <c r="L416"/>
    </row>
    <row r="417" spans="1:12" x14ac:dyDescent="0.2">
      <c r="A417" s="2" t="str">
        <f>IF(B417&lt;&gt;"",416,"")</f>
        <v/>
      </c>
      <c r="B417" s="5" t="str">
        <f t="shared" si="30"/>
        <v/>
      </c>
      <c r="C417" s="5" t="str">
        <f t="shared" si="31"/>
        <v/>
      </c>
      <c r="D417" s="5" t="str">
        <f t="shared" si="34"/>
        <v/>
      </c>
      <c r="E417" s="5" t="str">
        <f t="shared" si="32"/>
        <v/>
      </c>
      <c r="F417" s="6" t="str">
        <f t="shared" si="33"/>
        <v/>
      </c>
      <c r="G417"/>
      <c r="H417"/>
      <c r="I417"/>
      <c r="J417"/>
      <c r="L417"/>
    </row>
    <row r="418" spans="1:12" x14ac:dyDescent="0.2">
      <c r="A418" s="2" t="str">
        <f>IF(B418&lt;&gt;"",417,"")</f>
        <v/>
      </c>
      <c r="B418" s="5" t="str">
        <f t="shared" si="30"/>
        <v/>
      </c>
      <c r="C418" s="5" t="str">
        <f t="shared" si="31"/>
        <v/>
      </c>
      <c r="D418" s="5" t="str">
        <f t="shared" si="34"/>
        <v/>
      </c>
      <c r="E418" s="5" t="str">
        <f t="shared" si="32"/>
        <v/>
      </c>
      <c r="F418" s="6" t="str">
        <f t="shared" si="33"/>
        <v/>
      </c>
      <c r="G418"/>
      <c r="H418"/>
      <c r="I418"/>
      <c r="J418"/>
      <c r="L418"/>
    </row>
    <row r="419" spans="1:12" x14ac:dyDescent="0.2">
      <c r="A419" s="2" t="str">
        <f>IF(B419&lt;&gt;"",418,"")</f>
        <v/>
      </c>
      <c r="B419" s="5" t="str">
        <f t="shared" si="30"/>
        <v/>
      </c>
      <c r="C419" s="5" t="str">
        <f t="shared" si="31"/>
        <v/>
      </c>
      <c r="D419" s="5" t="str">
        <f t="shared" si="34"/>
        <v/>
      </c>
      <c r="E419" s="5" t="str">
        <f t="shared" si="32"/>
        <v/>
      </c>
      <c r="F419" s="6" t="str">
        <f t="shared" si="33"/>
        <v/>
      </c>
      <c r="G419"/>
      <c r="H419"/>
      <c r="I419"/>
      <c r="J419"/>
      <c r="L419"/>
    </row>
    <row r="420" spans="1:12" x14ac:dyDescent="0.2">
      <c r="A420" s="2" t="str">
        <f>IF(B420&lt;&gt;"",419,"")</f>
        <v/>
      </c>
      <c r="B420" s="5" t="str">
        <f t="shared" si="30"/>
        <v/>
      </c>
      <c r="C420" s="5" t="str">
        <f t="shared" si="31"/>
        <v/>
      </c>
      <c r="D420" s="5" t="str">
        <f t="shared" si="34"/>
        <v/>
      </c>
      <c r="E420" s="5" t="str">
        <f t="shared" si="32"/>
        <v/>
      </c>
      <c r="F420" s="6" t="str">
        <f t="shared" si="33"/>
        <v/>
      </c>
      <c r="G420"/>
      <c r="H420"/>
      <c r="I420"/>
      <c r="J420"/>
      <c r="L420"/>
    </row>
    <row r="421" spans="1:12" x14ac:dyDescent="0.2">
      <c r="A421" s="2" t="str">
        <f>IF(B421&lt;&gt;"",420,"")</f>
        <v/>
      </c>
      <c r="B421" s="5" t="str">
        <f t="shared" si="30"/>
        <v/>
      </c>
      <c r="C421" s="5" t="str">
        <f t="shared" si="31"/>
        <v/>
      </c>
      <c r="D421" s="5" t="str">
        <f t="shared" si="34"/>
        <v/>
      </c>
      <c r="E421" s="5" t="str">
        <f t="shared" si="32"/>
        <v/>
      </c>
      <c r="F421" s="6" t="str">
        <f t="shared" si="33"/>
        <v/>
      </c>
      <c r="G421"/>
      <c r="H421"/>
      <c r="I421"/>
      <c r="J421"/>
      <c r="L421"/>
    </row>
    <row r="422" spans="1:12" x14ac:dyDescent="0.2">
      <c r="A422" s="2" t="str">
        <f>IF(B422&lt;&gt;"",421,"")</f>
        <v/>
      </c>
      <c r="B422" s="5" t="str">
        <f t="shared" si="30"/>
        <v/>
      </c>
      <c r="C422" s="5" t="str">
        <f t="shared" si="31"/>
        <v/>
      </c>
      <c r="D422" s="5" t="str">
        <f t="shared" si="34"/>
        <v/>
      </c>
      <c r="E422" s="5" t="str">
        <f t="shared" si="32"/>
        <v/>
      </c>
      <c r="F422" s="6" t="str">
        <f t="shared" si="33"/>
        <v/>
      </c>
      <c r="G422"/>
      <c r="H422"/>
      <c r="I422"/>
      <c r="J422"/>
      <c r="L422"/>
    </row>
    <row r="423" spans="1:12" x14ac:dyDescent="0.2">
      <c r="A423" s="2" t="str">
        <f>IF(B423&lt;&gt;"",422,"")</f>
        <v/>
      </c>
      <c r="B423" s="5" t="str">
        <f t="shared" si="30"/>
        <v/>
      </c>
      <c r="C423" s="5" t="str">
        <f t="shared" si="31"/>
        <v/>
      </c>
      <c r="D423" s="5" t="str">
        <f t="shared" si="34"/>
        <v/>
      </c>
      <c r="E423" s="5" t="str">
        <f t="shared" si="32"/>
        <v/>
      </c>
      <c r="F423" s="6" t="str">
        <f t="shared" si="33"/>
        <v/>
      </c>
      <c r="G423"/>
      <c r="H423"/>
      <c r="I423"/>
      <c r="J423"/>
      <c r="L423"/>
    </row>
    <row r="424" spans="1:12" x14ac:dyDescent="0.2">
      <c r="A424" s="2" t="str">
        <f>IF(B424&lt;&gt;"",423,"")</f>
        <v/>
      </c>
      <c r="B424" s="5" t="str">
        <f t="shared" si="30"/>
        <v/>
      </c>
      <c r="C424" s="5" t="str">
        <f t="shared" si="31"/>
        <v/>
      </c>
      <c r="D424" s="5" t="str">
        <f t="shared" si="34"/>
        <v/>
      </c>
      <c r="E424" s="5" t="str">
        <f t="shared" si="32"/>
        <v/>
      </c>
      <c r="F424" s="6" t="str">
        <f t="shared" si="33"/>
        <v/>
      </c>
      <c r="G424"/>
      <c r="H424"/>
      <c r="I424"/>
      <c r="J424"/>
      <c r="L424"/>
    </row>
    <row r="425" spans="1:12" x14ac:dyDescent="0.2">
      <c r="A425" s="2" t="str">
        <f>IF(B425&lt;&gt;"",424,"")</f>
        <v/>
      </c>
      <c r="B425" s="5" t="str">
        <f t="shared" si="30"/>
        <v/>
      </c>
      <c r="C425" s="5" t="str">
        <f t="shared" si="31"/>
        <v/>
      </c>
      <c r="D425" s="5" t="str">
        <f t="shared" si="34"/>
        <v/>
      </c>
      <c r="E425" s="5" t="str">
        <f t="shared" si="32"/>
        <v/>
      </c>
      <c r="F425" s="6" t="str">
        <f t="shared" si="33"/>
        <v/>
      </c>
      <c r="G425"/>
      <c r="H425"/>
      <c r="I425"/>
      <c r="J425"/>
      <c r="L425"/>
    </row>
    <row r="426" spans="1:12" x14ac:dyDescent="0.2">
      <c r="A426" s="2" t="str">
        <f>IF(B426&lt;&gt;"",425,"")</f>
        <v/>
      </c>
      <c r="B426" s="5" t="str">
        <f t="shared" ref="B426:B489" si="35">IFERROR(IF(B425-D425&gt;=0.01,B425-D425,""),"")</f>
        <v/>
      </c>
      <c r="C426" s="5" t="str">
        <f t="shared" ref="C426:C489" si="36">IFERROR(B426*$I$4/12,"")</f>
        <v/>
      </c>
      <c r="D426" s="5" t="str">
        <f t="shared" si="34"/>
        <v/>
      </c>
      <c r="E426" s="5" t="str">
        <f t="shared" ref="E426:E489" si="37">IF(A426&lt;&gt;"",B426-D426,"")</f>
        <v/>
      </c>
      <c r="F426" s="6" t="str">
        <f t="shared" si="33"/>
        <v/>
      </c>
      <c r="G426"/>
      <c r="H426"/>
      <c r="I426"/>
      <c r="J426"/>
      <c r="L426"/>
    </row>
    <row r="427" spans="1:12" x14ac:dyDescent="0.2">
      <c r="A427" s="2" t="str">
        <f>IF(B427&lt;&gt;"",426,"")</f>
        <v/>
      </c>
      <c r="B427" s="5" t="str">
        <f t="shared" si="35"/>
        <v/>
      </c>
      <c r="C427" s="5" t="str">
        <f t="shared" si="36"/>
        <v/>
      </c>
      <c r="D427" s="5" t="str">
        <f t="shared" si="34"/>
        <v/>
      </c>
      <c r="E427" s="5" t="str">
        <f t="shared" si="37"/>
        <v/>
      </c>
      <c r="F427" s="6" t="str">
        <f t="shared" si="33"/>
        <v/>
      </c>
      <c r="G427"/>
      <c r="H427"/>
      <c r="I427"/>
      <c r="J427"/>
      <c r="L427"/>
    </row>
    <row r="428" spans="1:12" x14ac:dyDescent="0.2">
      <c r="A428" s="2" t="str">
        <f>IF(B428&lt;&gt;"",427,"")</f>
        <v/>
      </c>
      <c r="B428" s="5" t="str">
        <f t="shared" si="35"/>
        <v/>
      </c>
      <c r="C428" s="5" t="str">
        <f t="shared" si="36"/>
        <v/>
      </c>
      <c r="D428" s="5" t="str">
        <f t="shared" si="34"/>
        <v/>
      </c>
      <c r="E428" s="5" t="str">
        <f t="shared" si="37"/>
        <v/>
      </c>
      <c r="F428" s="6" t="str">
        <f t="shared" si="33"/>
        <v/>
      </c>
      <c r="G428"/>
      <c r="H428"/>
      <c r="I428"/>
      <c r="J428"/>
      <c r="L428"/>
    </row>
    <row r="429" spans="1:12" x14ac:dyDescent="0.2">
      <c r="A429" s="2" t="str">
        <f>IF(B429&lt;&gt;"",428,"")</f>
        <v/>
      </c>
      <c r="B429" s="5" t="str">
        <f t="shared" si="35"/>
        <v/>
      </c>
      <c r="C429" s="5" t="str">
        <f t="shared" si="36"/>
        <v/>
      </c>
      <c r="D429" s="5" t="str">
        <f t="shared" si="34"/>
        <v/>
      </c>
      <c r="E429" s="5" t="str">
        <f t="shared" si="37"/>
        <v/>
      </c>
      <c r="F429" s="6" t="str">
        <f t="shared" si="33"/>
        <v/>
      </c>
      <c r="G429"/>
      <c r="H429"/>
      <c r="I429"/>
      <c r="J429"/>
      <c r="L429"/>
    </row>
    <row r="430" spans="1:12" x14ac:dyDescent="0.2">
      <c r="A430" s="2" t="str">
        <f>IF(B430&lt;&gt;"",429,"")</f>
        <v/>
      </c>
      <c r="B430" s="5" t="str">
        <f t="shared" si="35"/>
        <v/>
      </c>
      <c r="C430" s="5" t="str">
        <f t="shared" si="36"/>
        <v/>
      </c>
      <c r="D430" s="5" t="str">
        <f t="shared" si="34"/>
        <v/>
      </c>
      <c r="E430" s="5" t="str">
        <f t="shared" si="37"/>
        <v/>
      </c>
      <c r="F430" s="6" t="str">
        <f t="shared" si="33"/>
        <v/>
      </c>
      <c r="G430"/>
      <c r="H430"/>
      <c r="I430"/>
      <c r="J430"/>
      <c r="L430"/>
    </row>
    <row r="431" spans="1:12" x14ac:dyDescent="0.2">
      <c r="A431" s="2" t="str">
        <f>IF(B431&lt;&gt;"",430,"")</f>
        <v/>
      </c>
      <c r="B431" s="5" t="str">
        <f t="shared" si="35"/>
        <v/>
      </c>
      <c r="C431" s="5" t="str">
        <f t="shared" si="36"/>
        <v/>
      </c>
      <c r="D431" s="5" t="str">
        <f t="shared" si="34"/>
        <v/>
      </c>
      <c r="E431" s="5" t="str">
        <f t="shared" si="37"/>
        <v/>
      </c>
      <c r="F431" s="6" t="str">
        <f t="shared" si="33"/>
        <v/>
      </c>
      <c r="G431"/>
      <c r="H431"/>
      <c r="I431"/>
      <c r="J431"/>
      <c r="L431"/>
    </row>
    <row r="432" spans="1:12" x14ac:dyDescent="0.2">
      <c r="A432" s="2" t="str">
        <f>IF(B432&lt;&gt;"",431,"")</f>
        <v/>
      </c>
      <c r="B432" s="5" t="str">
        <f t="shared" si="35"/>
        <v/>
      </c>
      <c r="C432" s="5" t="str">
        <f t="shared" si="36"/>
        <v/>
      </c>
      <c r="D432" s="5" t="str">
        <f t="shared" si="34"/>
        <v/>
      </c>
      <c r="E432" s="5" t="str">
        <f t="shared" si="37"/>
        <v/>
      </c>
      <c r="F432" s="6" t="str">
        <f t="shared" si="33"/>
        <v/>
      </c>
      <c r="G432"/>
      <c r="H432"/>
      <c r="I432"/>
      <c r="J432"/>
      <c r="L432"/>
    </row>
    <row r="433" spans="1:12" x14ac:dyDescent="0.2">
      <c r="A433" s="2" t="str">
        <f>IF(B433&lt;&gt;"",432,"")</f>
        <v/>
      </c>
      <c r="B433" s="5" t="str">
        <f t="shared" si="35"/>
        <v/>
      </c>
      <c r="C433" s="5" t="str">
        <f t="shared" si="36"/>
        <v/>
      </c>
      <c r="D433" s="5" t="str">
        <f t="shared" si="34"/>
        <v/>
      </c>
      <c r="E433" s="5" t="str">
        <f t="shared" si="37"/>
        <v/>
      </c>
      <c r="F433" s="6" t="str">
        <f t="shared" si="33"/>
        <v/>
      </c>
      <c r="G433"/>
      <c r="H433"/>
      <c r="I433"/>
      <c r="J433"/>
      <c r="L433"/>
    </row>
    <row r="434" spans="1:12" x14ac:dyDescent="0.2">
      <c r="A434" s="2" t="str">
        <f>IF(B434&lt;&gt;"",433,"")</f>
        <v/>
      </c>
      <c r="B434" s="5" t="str">
        <f t="shared" si="35"/>
        <v/>
      </c>
      <c r="C434" s="5" t="str">
        <f t="shared" si="36"/>
        <v/>
      </c>
      <c r="D434" s="5" t="str">
        <f t="shared" si="34"/>
        <v/>
      </c>
      <c r="E434" s="5" t="str">
        <f t="shared" si="37"/>
        <v/>
      </c>
      <c r="F434" s="6" t="str">
        <f t="shared" si="33"/>
        <v/>
      </c>
      <c r="G434"/>
      <c r="H434"/>
      <c r="I434"/>
      <c r="J434"/>
      <c r="L434"/>
    </row>
    <row r="435" spans="1:12" x14ac:dyDescent="0.2">
      <c r="A435" s="2" t="str">
        <f>IF(B435&lt;&gt;"",434,"")</f>
        <v/>
      </c>
      <c r="B435" s="5" t="str">
        <f t="shared" si="35"/>
        <v/>
      </c>
      <c r="C435" s="5" t="str">
        <f t="shared" si="36"/>
        <v/>
      </c>
      <c r="D435" s="5" t="str">
        <f t="shared" si="34"/>
        <v/>
      </c>
      <c r="E435" s="5" t="str">
        <f t="shared" si="37"/>
        <v/>
      </c>
      <c r="F435" s="6" t="str">
        <f t="shared" si="33"/>
        <v/>
      </c>
      <c r="G435"/>
      <c r="H435"/>
      <c r="I435"/>
      <c r="J435"/>
      <c r="L435"/>
    </row>
    <row r="436" spans="1:12" x14ac:dyDescent="0.2">
      <c r="A436" s="2" t="str">
        <f>IF(B436&lt;&gt;"",435,"")</f>
        <v/>
      </c>
      <c r="B436" s="5" t="str">
        <f t="shared" si="35"/>
        <v/>
      </c>
      <c r="C436" s="5" t="str">
        <f t="shared" si="36"/>
        <v/>
      </c>
      <c r="D436" s="5" t="str">
        <f t="shared" si="34"/>
        <v/>
      </c>
      <c r="E436" s="5" t="str">
        <f t="shared" si="37"/>
        <v/>
      </c>
      <c r="F436" s="6" t="str">
        <f t="shared" si="33"/>
        <v/>
      </c>
      <c r="G436"/>
      <c r="H436"/>
      <c r="I436"/>
      <c r="J436"/>
      <c r="L436"/>
    </row>
    <row r="437" spans="1:12" x14ac:dyDescent="0.2">
      <c r="A437" s="2" t="str">
        <f>IF(B437&lt;&gt;"",436,"")</f>
        <v/>
      </c>
      <c r="B437" s="5" t="str">
        <f t="shared" si="35"/>
        <v/>
      </c>
      <c r="C437" s="5" t="str">
        <f t="shared" si="36"/>
        <v/>
      </c>
      <c r="D437" s="5" t="str">
        <f t="shared" si="34"/>
        <v/>
      </c>
      <c r="E437" s="5" t="str">
        <f t="shared" si="37"/>
        <v/>
      </c>
      <c r="F437" s="6" t="str">
        <f t="shared" si="33"/>
        <v/>
      </c>
      <c r="G437"/>
      <c r="H437"/>
      <c r="I437"/>
      <c r="J437"/>
      <c r="L437"/>
    </row>
    <row r="438" spans="1:12" x14ac:dyDescent="0.2">
      <c r="A438" s="2" t="str">
        <f>IF(B438&lt;&gt;"",437,"")</f>
        <v/>
      </c>
      <c r="B438" s="5" t="str">
        <f t="shared" si="35"/>
        <v/>
      </c>
      <c r="C438" s="5" t="str">
        <f t="shared" si="36"/>
        <v/>
      </c>
      <c r="D438" s="5" t="str">
        <f t="shared" si="34"/>
        <v/>
      </c>
      <c r="E438" s="5" t="str">
        <f t="shared" si="37"/>
        <v/>
      </c>
      <c r="F438" s="6" t="str">
        <f t="shared" si="33"/>
        <v/>
      </c>
      <c r="G438"/>
      <c r="H438"/>
      <c r="I438"/>
      <c r="J438"/>
      <c r="L438"/>
    </row>
    <row r="439" spans="1:12" x14ac:dyDescent="0.2">
      <c r="A439" s="2" t="str">
        <f>IF(B439&lt;&gt;"",438,"")</f>
        <v/>
      </c>
      <c r="B439" s="5" t="str">
        <f t="shared" si="35"/>
        <v/>
      </c>
      <c r="C439" s="5" t="str">
        <f t="shared" si="36"/>
        <v/>
      </c>
      <c r="D439" s="5" t="str">
        <f t="shared" si="34"/>
        <v/>
      </c>
      <c r="E439" s="5" t="str">
        <f t="shared" si="37"/>
        <v/>
      </c>
      <c r="F439" s="6" t="str">
        <f t="shared" si="33"/>
        <v/>
      </c>
      <c r="G439"/>
      <c r="H439"/>
      <c r="I439"/>
      <c r="J439"/>
      <c r="L439"/>
    </row>
    <row r="440" spans="1:12" x14ac:dyDescent="0.2">
      <c r="A440" s="2" t="str">
        <f>IF(B440&lt;&gt;"",439,"")</f>
        <v/>
      </c>
      <c r="B440" s="5" t="str">
        <f t="shared" si="35"/>
        <v/>
      </c>
      <c r="C440" s="5" t="str">
        <f t="shared" si="36"/>
        <v/>
      </c>
      <c r="D440" s="5" t="str">
        <f t="shared" si="34"/>
        <v/>
      </c>
      <c r="E440" s="5" t="str">
        <f t="shared" si="37"/>
        <v/>
      </c>
      <c r="F440" s="6" t="str">
        <f t="shared" si="33"/>
        <v/>
      </c>
      <c r="G440"/>
      <c r="H440"/>
      <c r="I440"/>
      <c r="J440"/>
      <c r="L440"/>
    </row>
    <row r="441" spans="1:12" x14ac:dyDescent="0.2">
      <c r="A441" s="2" t="str">
        <f>IF(B441&lt;&gt;"",440,"")</f>
        <v/>
      </c>
      <c r="B441" s="5" t="str">
        <f t="shared" si="35"/>
        <v/>
      </c>
      <c r="C441" s="5" t="str">
        <f t="shared" si="36"/>
        <v/>
      </c>
      <c r="D441" s="5" t="str">
        <f t="shared" si="34"/>
        <v/>
      </c>
      <c r="E441" s="5" t="str">
        <f t="shared" si="37"/>
        <v/>
      </c>
      <c r="F441" s="6" t="str">
        <f t="shared" si="33"/>
        <v/>
      </c>
      <c r="G441"/>
      <c r="H441"/>
      <c r="I441"/>
      <c r="J441"/>
      <c r="L441"/>
    </row>
    <row r="442" spans="1:12" x14ac:dyDescent="0.2">
      <c r="A442" s="2" t="str">
        <f>IF(B442&lt;&gt;"",441,"")</f>
        <v/>
      </c>
      <c r="B442" s="5" t="str">
        <f t="shared" si="35"/>
        <v/>
      </c>
      <c r="C442" s="5" t="str">
        <f t="shared" si="36"/>
        <v/>
      </c>
      <c r="D442" s="5" t="str">
        <f t="shared" si="34"/>
        <v/>
      </c>
      <c r="E442" s="5" t="str">
        <f t="shared" si="37"/>
        <v/>
      </c>
      <c r="F442" s="6" t="str">
        <f t="shared" si="33"/>
        <v/>
      </c>
      <c r="G442"/>
      <c r="H442"/>
      <c r="I442"/>
      <c r="J442"/>
      <c r="L442"/>
    </row>
    <row r="443" spans="1:12" x14ac:dyDescent="0.2">
      <c r="A443" s="2" t="str">
        <f>IF(B443&lt;&gt;"",442,"")</f>
        <v/>
      </c>
      <c r="B443" s="5" t="str">
        <f t="shared" si="35"/>
        <v/>
      </c>
      <c r="C443" s="5" t="str">
        <f t="shared" si="36"/>
        <v/>
      </c>
      <c r="D443" s="5" t="str">
        <f t="shared" si="34"/>
        <v/>
      </c>
      <c r="E443" s="5" t="str">
        <f t="shared" si="37"/>
        <v/>
      </c>
      <c r="F443" s="6" t="str">
        <f t="shared" si="33"/>
        <v/>
      </c>
      <c r="G443"/>
      <c r="H443"/>
      <c r="I443"/>
      <c r="J443"/>
      <c r="L443"/>
    </row>
    <row r="444" spans="1:12" x14ac:dyDescent="0.2">
      <c r="A444" s="2" t="str">
        <f>IF(B444&lt;&gt;"",443,"")</f>
        <v/>
      </c>
      <c r="B444" s="5" t="str">
        <f t="shared" si="35"/>
        <v/>
      </c>
      <c r="C444" s="5" t="str">
        <f t="shared" si="36"/>
        <v/>
      </c>
      <c r="D444" s="5" t="str">
        <f t="shared" si="34"/>
        <v/>
      </c>
      <c r="E444" s="5" t="str">
        <f t="shared" si="37"/>
        <v/>
      </c>
      <c r="F444" s="6" t="str">
        <f t="shared" si="33"/>
        <v/>
      </c>
      <c r="G444"/>
      <c r="H444"/>
      <c r="I444"/>
      <c r="J444"/>
      <c r="L444"/>
    </row>
    <row r="445" spans="1:12" x14ac:dyDescent="0.2">
      <c r="A445" s="2" t="str">
        <f>IF(B445&lt;&gt;"",444,"")</f>
        <v/>
      </c>
      <c r="B445" s="5" t="str">
        <f t="shared" si="35"/>
        <v/>
      </c>
      <c r="C445" s="5" t="str">
        <f t="shared" si="36"/>
        <v/>
      </c>
      <c r="D445" s="5" t="str">
        <f t="shared" si="34"/>
        <v/>
      </c>
      <c r="E445" s="5" t="str">
        <f t="shared" si="37"/>
        <v/>
      </c>
      <c r="F445" s="6" t="str">
        <f t="shared" si="33"/>
        <v/>
      </c>
      <c r="G445"/>
      <c r="H445"/>
      <c r="I445"/>
      <c r="J445"/>
      <c r="L445"/>
    </row>
    <row r="446" spans="1:12" x14ac:dyDescent="0.2">
      <c r="A446" s="2" t="str">
        <f>IF(B446&lt;&gt;"",445,"")</f>
        <v/>
      </c>
      <c r="B446" s="5" t="str">
        <f t="shared" si="35"/>
        <v/>
      </c>
      <c r="C446" s="5" t="str">
        <f t="shared" si="36"/>
        <v/>
      </c>
      <c r="D446" s="5" t="str">
        <f t="shared" si="34"/>
        <v/>
      </c>
      <c r="E446" s="5" t="str">
        <f t="shared" si="37"/>
        <v/>
      </c>
      <c r="F446" s="6" t="str">
        <f t="shared" si="33"/>
        <v/>
      </c>
      <c r="G446"/>
      <c r="H446"/>
      <c r="I446"/>
      <c r="J446"/>
      <c r="L446"/>
    </row>
    <row r="447" spans="1:12" x14ac:dyDescent="0.2">
      <c r="A447" s="2" t="str">
        <f>IF(B447&lt;&gt;"",446,"")</f>
        <v/>
      </c>
      <c r="B447" s="5" t="str">
        <f t="shared" si="35"/>
        <v/>
      </c>
      <c r="C447" s="5" t="str">
        <f t="shared" si="36"/>
        <v/>
      </c>
      <c r="D447" s="5" t="str">
        <f t="shared" si="34"/>
        <v/>
      </c>
      <c r="E447" s="5" t="str">
        <f t="shared" si="37"/>
        <v/>
      </c>
      <c r="F447" s="6" t="str">
        <f t="shared" si="33"/>
        <v/>
      </c>
      <c r="G447"/>
      <c r="H447"/>
      <c r="I447"/>
      <c r="J447"/>
      <c r="L447"/>
    </row>
    <row r="448" spans="1:12" x14ac:dyDescent="0.2">
      <c r="A448" s="2" t="str">
        <f>IF(B448&lt;&gt;"",447,"")</f>
        <v/>
      </c>
      <c r="B448" s="5" t="str">
        <f t="shared" si="35"/>
        <v/>
      </c>
      <c r="C448" s="5" t="str">
        <f t="shared" si="36"/>
        <v/>
      </c>
      <c r="D448" s="5" t="str">
        <f t="shared" si="34"/>
        <v/>
      </c>
      <c r="E448" s="5" t="str">
        <f t="shared" si="37"/>
        <v/>
      </c>
      <c r="F448" s="6" t="str">
        <f t="shared" si="33"/>
        <v/>
      </c>
      <c r="G448"/>
      <c r="H448"/>
      <c r="I448"/>
      <c r="J448"/>
      <c r="L448"/>
    </row>
    <row r="449" spans="1:12" x14ac:dyDescent="0.2">
      <c r="A449" s="2" t="str">
        <f>IF(B449&lt;&gt;"",448,"")</f>
        <v/>
      </c>
      <c r="B449" s="5" t="str">
        <f t="shared" si="35"/>
        <v/>
      </c>
      <c r="C449" s="5" t="str">
        <f t="shared" si="36"/>
        <v/>
      </c>
      <c r="D449" s="5" t="str">
        <f t="shared" si="34"/>
        <v/>
      </c>
      <c r="E449" s="5" t="str">
        <f t="shared" si="37"/>
        <v/>
      </c>
      <c r="F449" s="6" t="str">
        <f t="shared" si="33"/>
        <v/>
      </c>
      <c r="G449"/>
      <c r="H449"/>
      <c r="I449"/>
      <c r="J449"/>
      <c r="L449"/>
    </row>
    <row r="450" spans="1:12" x14ac:dyDescent="0.2">
      <c r="A450" s="2" t="str">
        <f>IF(B450&lt;&gt;"",449,"")</f>
        <v/>
      </c>
      <c r="B450" s="5" t="str">
        <f t="shared" si="35"/>
        <v/>
      </c>
      <c r="C450" s="5" t="str">
        <f t="shared" si="36"/>
        <v/>
      </c>
      <c r="D450" s="5" t="str">
        <f t="shared" si="34"/>
        <v/>
      </c>
      <c r="E450" s="5" t="str">
        <f t="shared" si="37"/>
        <v/>
      </c>
      <c r="F450" s="6" t="str">
        <f t="shared" ref="F450:F513" si="38">IF(A450&lt;&gt;"",$I$6,"")</f>
        <v/>
      </c>
      <c r="G450"/>
      <c r="H450"/>
      <c r="I450"/>
      <c r="J450"/>
      <c r="L450"/>
    </row>
    <row r="451" spans="1:12" x14ac:dyDescent="0.2">
      <c r="A451" s="2" t="str">
        <f>IF(B451&lt;&gt;"",450,"")</f>
        <v/>
      </c>
      <c r="B451" s="5" t="str">
        <f t="shared" si="35"/>
        <v/>
      </c>
      <c r="C451" s="5" t="str">
        <f t="shared" si="36"/>
        <v/>
      </c>
      <c r="D451" s="5" t="str">
        <f t="shared" ref="D451:D514" si="39">IFERROR(F451-C451,"")</f>
        <v/>
      </c>
      <c r="E451" s="5" t="str">
        <f t="shared" si="37"/>
        <v/>
      </c>
      <c r="F451" s="6" t="str">
        <f t="shared" si="38"/>
        <v/>
      </c>
      <c r="G451"/>
      <c r="H451"/>
      <c r="I451"/>
      <c r="J451"/>
      <c r="L451"/>
    </row>
    <row r="452" spans="1:12" x14ac:dyDescent="0.2">
      <c r="A452" s="2" t="str">
        <f>IF(B452&lt;&gt;"",451,"")</f>
        <v/>
      </c>
      <c r="B452" s="5" t="str">
        <f t="shared" si="35"/>
        <v/>
      </c>
      <c r="C452" s="5" t="str">
        <f t="shared" si="36"/>
        <v/>
      </c>
      <c r="D452" s="5" t="str">
        <f t="shared" si="39"/>
        <v/>
      </c>
      <c r="E452" s="5" t="str">
        <f t="shared" si="37"/>
        <v/>
      </c>
      <c r="F452" s="6" t="str">
        <f t="shared" si="38"/>
        <v/>
      </c>
      <c r="G452"/>
      <c r="H452"/>
      <c r="I452"/>
      <c r="J452"/>
      <c r="L452"/>
    </row>
    <row r="453" spans="1:12" x14ac:dyDescent="0.2">
      <c r="A453" s="2" t="str">
        <f>IF(B453&lt;&gt;"",452,"")</f>
        <v/>
      </c>
      <c r="B453" s="5" t="str">
        <f t="shared" si="35"/>
        <v/>
      </c>
      <c r="C453" s="5" t="str">
        <f t="shared" si="36"/>
        <v/>
      </c>
      <c r="D453" s="5" t="str">
        <f t="shared" si="39"/>
        <v/>
      </c>
      <c r="E453" s="5" t="str">
        <f t="shared" si="37"/>
        <v/>
      </c>
      <c r="F453" s="6" t="str">
        <f t="shared" si="38"/>
        <v/>
      </c>
      <c r="G453"/>
      <c r="H453"/>
      <c r="I453"/>
      <c r="J453"/>
      <c r="L453"/>
    </row>
    <row r="454" spans="1:12" x14ac:dyDescent="0.2">
      <c r="A454" s="2" t="str">
        <f>IF(B454&lt;&gt;"",453,"")</f>
        <v/>
      </c>
      <c r="B454" s="5" t="str">
        <f t="shared" si="35"/>
        <v/>
      </c>
      <c r="C454" s="5" t="str">
        <f t="shared" si="36"/>
        <v/>
      </c>
      <c r="D454" s="5" t="str">
        <f t="shared" si="39"/>
        <v/>
      </c>
      <c r="E454" s="5" t="str">
        <f t="shared" si="37"/>
        <v/>
      </c>
      <c r="F454" s="6" t="str">
        <f t="shared" si="38"/>
        <v/>
      </c>
      <c r="G454"/>
      <c r="H454"/>
      <c r="I454"/>
      <c r="J454"/>
      <c r="L454"/>
    </row>
    <row r="455" spans="1:12" x14ac:dyDescent="0.2">
      <c r="A455" s="2" t="str">
        <f>IF(B455&lt;&gt;"",454,"")</f>
        <v/>
      </c>
      <c r="B455" s="5" t="str">
        <f t="shared" si="35"/>
        <v/>
      </c>
      <c r="C455" s="5" t="str">
        <f t="shared" si="36"/>
        <v/>
      </c>
      <c r="D455" s="5" t="str">
        <f t="shared" si="39"/>
        <v/>
      </c>
      <c r="E455" s="5" t="str">
        <f t="shared" si="37"/>
        <v/>
      </c>
      <c r="F455" s="6" t="str">
        <f t="shared" si="38"/>
        <v/>
      </c>
      <c r="G455"/>
      <c r="H455"/>
      <c r="I455"/>
      <c r="J455"/>
      <c r="L455"/>
    </row>
    <row r="456" spans="1:12" x14ac:dyDescent="0.2">
      <c r="A456" s="2" t="str">
        <f>IF(B456&lt;&gt;"",455,"")</f>
        <v/>
      </c>
      <c r="B456" s="5" t="str">
        <f t="shared" si="35"/>
        <v/>
      </c>
      <c r="C456" s="5" t="str">
        <f t="shared" si="36"/>
        <v/>
      </c>
      <c r="D456" s="5" t="str">
        <f t="shared" si="39"/>
        <v/>
      </c>
      <c r="E456" s="5" t="str">
        <f t="shared" si="37"/>
        <v/>
      </c>
      <c r="F456" s="6" t="str">
        <f t="shared" si="38"/>
        <v/>
      </c>
      <c r="G456"/>
      <c r="H456"/>
      <c r="I456"/>
      <c r="J456"/>
      <c r="L456"/>
    </row>
    <row r="457" spans="1:12" x14ac:dyDescent="0.2">
      <c r="A457" s="2" t="str">
        <f>IF(B457&lt;&gt;"",456,"")</f>
        <v/>
      </c>
      <c r="B457" s="5" t="str">
        <f t="shared" si="35"/>
        <v/>
      </c>
      <c r="C457" s="5" t="str">
        <f t="shared" si="36"/>
        <v/>
      </c>
      <c r="D457" s="5" t="str">
        <f t="shared" si="39"/>
        <v/>
      </c>
      <c r="E457" s="5" t="str">
        <f t="shared" si="37"/>
        <v/>
      </c>
      <c r="F457" s="6" t="str">
        <f t="shared" si="38"/>
        <v/>
      </c>
      <c r="G457"/>
      <c r="H457"/>
      <c r="I457"/>
      <c r="J457"/>
      <c r="L457"/>
    </row>
    <row r="458" spans="1:12" x14ac:dyDescent="0.2">
      <c r="A458" s="2" t="str">
        <f>IF(B458&lt;&gt;"",457,"")</f>
        <v/>
      </c>
      <c r="B458" s="5" t="str">
        <f t="shared" si="35"/>
        <v/>
      </c>
      <c r="C458" s="5" t="str">
        <f t="shared" si="36"/>
        <v/>
      </c>
      <c r="D458" s="5" t="str">
        <f t="shared" si="39"/>
        <v/>
      </c>
      <c r="E458" s="5" t="str">
        <f t="shared" si="37"/>
        <v/>
      </c>
      <c r="F458" s="6" t="str">
        <f t="shared" si="38"/>
        <v/>
      </c>
      <c r="G458"/>
      <c r="H458"/>
      <c r="I458"/>
      <c r="J458"/>
      <c r="L458"/>
    </row>
    <row r="459" spans="1:12" x14ac:dyDescent="0.2">
      <c r="A459" s="2" t="str">
        <f>IF(B459&lt;&gt;"",458,"")</f>
        <v/>
      </c>
      <c r="B459" s="5" t="str">
        <f t="shared" si="35"/>
        <v/>
      </c>
      <c r="C459" s="5" t="str">
        <f t="shared" si="36"/>
        <v/>
      </c>
      <c r="D459" s="5" t="str">
        <f t="shared" si="39"/>
        <v/>
      </c>
      <c r="E459" s="5" t="str">
        <f t="shared" si="37"/>
        <v/>
      </c>
      <c r="F459" s="6" t="str">
        <f t="shared" si="38"/>
        <v/>
      </c>
      <c r="G459"/>
      <c r="H459"/>
      <c r="I459"/>
      <c r="J459"/>
      <c r="L459"/>
    </row>
    <row r="460" spans="1:12" x14ac:dyDescent="0.2">
      <c r="A460" s="2" t="str">
        <f>IF(B460&lt;&gt;"",459,"")</f>
        <v/>
      </c>
      <c r="B460" s="5" t="str">
        <f t="shared" si="35"/>
        <v/>
      </c>
      <c r="C460" s="5" t="str">
        <f t="shared" si="36"/>
        <v/>
      </c>
      <c r="D460" s="5" t="str">
        <f t="shared" si="39"/>
        <v/>
      </c>
      <c r="E460" s="5" t="str">
        <f t="shared" si="37"/>
        <v/>
      </c>
      <c r="F460" s="6" t="str">
        <f t="shared" si="38"/>
        <v/>
      </c>
      <c r="G460"/>
      <c r="H460"/>
      <c r="I460"/>
      <c r="J460"/>
      <c r="L460"/>
    </row>
    <row r="461" spans="1:12" x14ac:dyDescent="0.2">
      <c r="A461" s="2" t="str">
        <f>IF(B461&lt;&gt;"",460,"")</f>
        <v/>
      </c>
      <c r="B461" s="5" t="str">
        <f t="shared" si="35"/>
        <v/>
      </c>
      <c r="C461" s="5" t="str">
        <f t="shared" si="36"/>
        <v/>
      </c>
      <c r="D461" s="5" t="str">
        <f t="shared" si="39"/>
        <v/>
      </c>
      <c r="E461" s="5" t="str">
        <f t="shared" si="37"/>
        <v/>
      </c>
      <c r="F461" s="6" t="str">
        <f t="shared" si="38"/>
        <v/>
      </c>
      <c r="G461"/>
      <c r="H461"/>
      <c r="I461"/>
      <c r="J461"/>
      <c r="L461"/>
    </row>
    <row r="462" spans="1:12" x14ac:dyDescent="0.2">
      <c r="A462" s="2" t="str">
        <f>IF(B462&lt;&gt;"",461,"")</f>
        <v/>
      </c>
      <c r="B462" s="5" t="str">
        <f t="shared" si="35"/>
        <v/>
      </c>
      <c r="C462" s="5" t="str">
        <f t="shared" si="36"/>
        <v/>
      </c>
      <c r="D462" s="5" t="str">
        <f t="shared" si="39"/>
        <v/>
      </c>
      <c r="E462" s="5" t="str">
        <f t="shared" si="37"/>
        <v/>
      </c>
      <c r="F462" s="6" t="str">
        <f t="shared" si="38"/>
        <v/>
      </c>
      <c r="G462"/>
      <c r="H462"/>
      <c r="I462"/>
      <c r="J462"/>
      <c r="L462"/>
    </row>
    <row r="463" spans="1:12" x14ac:dyDescent="0.2">
      <c r="A463" s="2" t="str">
        <f>IF(B463&lt;&gt;"",462,"")</f>
        <v/>
      </c>
      <c r="B463" s="5" t="str">
        <f t="shared" si="35"/>
        <v/>
      </c>
      <c r="C463" s="5" t="str">
        <f t="shared" si="36"/>
        <v/>
      </c>
      <c r="D463" s="5" t="str">
        <f t="shared" si="39"/>
        <v/>
      </c>
      <c r="E463" s="5" t="str">
        <f t="shared" si="37"/>
        <v/>
      </c>
      <c r="F463" s="6" t="str">
        <f t="shared" si="38"/>
        <v/>
      </c>
      <c r="G463"/>
      <c r="H463"/>
      <c r="I463"/>
      <c r="J463"/>
      <c r="L463"/>
    </row>
    <row r="464" spans="1:12" x14ac:dyDescent="0.2">
      <c r="A464" s="2" t="str">
        <f>IF(B464&lt;&gt;"",463,"")</f>
        <v/>
      </c>
      <c r="B464" s="5" t="str">
        <f t="shared" si="35"/>
        <v/>
      </c>
      <c r="C464" s="5" t="str">
        <f t="shared" si="36"/>
        <v/>
      </c>
      <c r="D464" s="5" t="str">
        <f t="shared" si="39"/>
        <v/>
      </c>
      <c r="E464" s="5" t="str">
        <f t="shared" si="37"/>
        <v/>
      </c>
      <c r="F464" s="6" t="str">
        <f t="shared" si="38"/>
        <v/>
      </c>
      <c r="G464"/>
      <c r="H464"/>
      <c r="I464"/>
      <c r="J464"/>
      <c r="L464"/>
    </row>
    <row r="465" spans="1:12" x14ac:dyDescent="0.2">
      <c r="A465" s="2" t="str">
        <f>IF(B465&lt;&gt;"",464,"")</f>
        <v/>
      </c>
      <c r="B465" s="5" t="str">
        <f t="shared" si="35"/>
        <v/>
      </c>
      <c r="C465" s="5" t="str">
        <f t="shared" si="36"/>
        <v/>
      </c>
      <c r="D465" s="5" t="str">
        <f t="shared" si="39"/>
        <v/>
      </c>
      <c r="E465" s="5" t="str">
        <f t="shared" si="37"/>
        <v/>
      </c>
      <c r="F465" s="6" t="str">
        <f t="shared" si="38"/>
        <v/>
      </c>
      <c r="G465"/>
      <c r="H465"/>
      <c r="I465"/>
      <c r="J465"/>
      <c r="L465"/>
    </row>
    <row r="466" spans="1:12" x14ac:dyDescent="0.2">
      <c r="A466" s="2" t="str">
        <f>IF(B466&lt;&gt;"",465,"")</f>
        <v/>
      </c>
      <c r="B466" s="5" t="str">
        <f t="shared" si="35"/>
        <v/>
      </c>
      <c r="C466" s="5" t="str">
        <f t="shared" si="36"/>
        <v/>
      </c>
      <c r="D466" s="5" t="str">
        <f t="shared" si="39"/>
        <v/>
      </c>
      <c r="E466" s="5" t="str">
        <f t="shared" si="37"/>
        <v/>
      </c>
      <c r="F466" s="6" t="str">
        <f t="shared" si="38"/>
        <v/>
      </c>
      <c r="G466"/>
      <c r="H466"/>
      <c r="I466"/>
      <c r="J466"/>
      <c r="L466"/>
    </row>
    <row r="467" spans="1:12" x14ac:dyDescent="0.2">
      <c r="A467" s="2" t="str">
        <f>IF(B467&lt;&gt;"",466,"")</f>
        <v/>
      </c>
      <c r="B467" s="5" t="str">
        <f t="shared" si="35"/>
        <v/>
      </c>
      <c r="C467" s="5" t="str">
        <f t="shared" si="36"/>
        <v/>
      </c>
      <c r="D467" s="5" t="str">
        <f t="shared" si="39"/>
        <v/>
      </c>
      <c r="E467" s="5" t="str">
        <f t="shared" si="37"/>
        <v/>
      </c>
      <c r="F467" s="6" t="str">
        <f t="shared" si="38"/>
        <v/>
      </c>
      <c r="G467"/>
      <c r="H467"/>
      <c r="I467"/>
      <c r="J467"/>
      <c r="L467"/>
    </row>
    <row r="468" spans="1:12" x14ac:dyDescent="0.2">
      <c r="A468" s="2" t="str">
        <f>IF(B468&lt;&gt;"",467,"")</f>
        <v/>
      </c>
      <c r="B468" s="5" t="str">
        <f t="shared" si="35"/>
        <v/>
      </c>
      <c r="C468" s="5" t="str">
        <f t="shared" si="36"/>
        <v/>
      </c>
      <c r="D468" s="5" t="str">
        <f t="shared" si="39"/>
        <v/>
      </c>
      <c r="E468" s="5" t="str">
        <f t="shared" si="37"/>
        <v/>
      </c>
      <c r="F468" s="6" t="str">
        <f t="shared" si="38"/>
        <v/>
      </c>
      <c r="G468"/>
      <c r="H468"/>
      <c r="I468"/>
      <c r="J468"/>
      <c r="L468"/>
    </row>
    <row r="469" spans="1:12" x14ac:dyDescent="0.2">
      <c r="A469" s="2" t="str">
        <f>IF(B469&lt;&gt;"",468,"")</f>
        <v/>
      </c>
      <c r="B469" s="5" t="str">
        <f t="shared" si="35"/>
        <v/>
      </c>
      <c r="C469" s="5" t="str">
        <f t="shared" si="36"/>
        <v/>
      </c>
      <c r="D469" s="5" t="str">
        <f t="shared" si="39"/>
        <v/>
      </c>
      <c r="E469" s="5" t="str">
        <f t="shared" si="37"/>
        <v/>
      </c>
      <c r="F469" s="6" t="str">
        <f t="shared" si="38"/>
        <v/>
      </c>
      <c r="G469"/>
      <c r="H469"/>
      <c r="I469"/>
      <c r="J469"/>
      <c r="L469"/>
    </row>
    <row r="470" spans="1:12" x14ac:dyDescent="0.2">
      <c r="A470" s="2" t="str">
        <f>IF(B470&lt;&gt;"",469,"")</f>
        <v/>
      </c>
      <c r="B470" s="5" t="str">
        <f t="shared" si="35"/>
        <v/>
      </c>
      <c r="C470" s="5" t="str">
        <f t="shared" si="36"/>
        <v/>
      </c>
      <c r="D470" s="5" t="str">
        <f t="shared" si="39"/>
        <v/>
      </c>
      <c r="E470" s="5" t="str">
        <f t="shared" si="37"/>
        <v/>
      </c>
      <c r="F470" s="6" t="str">
        <f t="shared" si="38"/>
        <v/>
      </c>
      <c r="G470"/>
      <c r="H470"/>
      <c r="I470"/>
      <c r="J470"/>
      <c r="L470"/>
    </row>
    <row r="471" spans="1:12" x14ac:dyDescent="0.2">
      <c r="A471" s="2" t="str">
        <f>IF(B471&lt;&gt;"",470,"")</f>
        <v/>
      </c>
      <c r="B471" s="5" t="str">
        <f t="shared" si="35"/>
        <v/>
      </c>
      <c r="C471" s="5" t="str">
        <f t="shared" si="36"/>
        <v/>
      </c>
      <c r="D471" s="5" t="str">
        <f t="shared" si="39"/>
        <v/>
      </c>
      <c r="E471" s="5" t="str">
        <f t="shared" si="37"/>
        <v/>
      </c>
      <c r="F471" s="6" t="str">
        <f t="shared" si="38"/>
        <v/>
      </c>
      <c r="G471"/>
      <c r="H471"/>
      <c r="I471"/>
      <c r="J471"/>
      <c r="L471"/>
    </row>
    <row r="472" spans="1:12" x14ac:dyDescent="0.2">
      <c r="A472" s="2" t="str">
        <f>IF(B472&lt;&gt;"",471,"")</f>
        <v/>
      </c>
      <c r="B472" s="5" t="str">
        <f t="shared" si="35"/>
        <v/>
      </c>
      <c r="C472" s="5" t="str">
        <f t="shared" si="36"/>
        <v/>
      </c>
      <c r="D472" s="5" t="str">
        <f t="shared" si="39"/>
        <v/>
      </c>
      <c r="E472" s="5" t="str">
        <f t="shared" si="37"/>
        <v/>
      </c>
      <c r="F472" s="6" t="str">
        <f t="shared" si="38"/>
        <v/>
      </c>
      <c r="G472"/>
      <c r="H472"/>
      <c r="I472"/>
      <c r="J472"/>
      <c r="L472"/>
    </row>
    <row r="473" spans="1:12" x14ac:dyDescent="0.2">
      <c r="A473" s="2" t="str">
        <f>IF(B473&lt;&gt;"",472,"")</f>
        <v/>
      </c>
      <c r="B473" s="5" t="str">
        <f t="shared" si="35"/>
        <v/>
      </c>
      <c r="C473" s="5" t="str">
        <f t="shared" si="36"/>
        <v/>
      </c>
      <c r="D473" s="5" t="str">
        <f t="shared" si="39"/>
        <v/>
      </c>
      <c r="E473" s="5" t="str">
        <f t="shared" si="37"/>
        <v/>
      </c>
      <c r="F473" s="6" t="str">
        <f t="shared" si="38"/>
        <v/>
      </c>
      <c r="G473"/>
      <c r="H473"/>
      <c r="I473"/>
      <c r="J473"/>
      <c r="L473"/>
    </row>
    <row r="474" spans="1:12" x14ac:dyDescent="0.2">
      <c r="A474" s="2" t="str">
        <f>IF(B474&lt;&gt;"",473,"")</f>
        <v/>
      </c>
      <c r="B474" s="5" t="str">
        <f t="shared" si="35"/>
        <v/>
      </c>
      <c r="C474" s="5" t="str">
        <f t="shared" si="36"/>
        <v/>
      </c>
      <c r="D474" s="5" t="str">
        <f t="shared" si="39"/>
        <v/>
      </c>
      <c r="E474" s="5" t="str">
        <f t="shared" si="37"/>
        <v/>
      </c>
      <c r="F474" s="6" t="str">
        <f t="shared" si="38"/>
        <v/>
      </c>
      <c r="G474"/>
      <c r="H474"/>
      <c r="I474"/>
      <c r="J474"/>
      <c r="L474"/>
    </row>
    <row r="475" spans="1:12" x14ac:dyDescent="0.2">
      <c r="A475" s="2" t="str">
        <f>IF(B475&lt;&gt;"",474,"")</f>
        <v/>
      </c>
      <c r="B475" s="5" t="str">
        <f t="shared" si="35"/>
        <v/>
      </c>
      <c r="C475" s="5" t="str">
        <f t="shared" si="36"/>
        <v/>
      </c>
      <c r="D475" s="5" t="str">
        <f t="shared" si="39"/>
        <v/>
      </c>
      <c r="E475" s="5" t="str">
        <f t="shared" si="37"/>
        <v/>
      </c>
      <c r="F475" s="6" t="str">
        <f t="shared" si="38"/>
        <v/>
      </c>
      <c r="G475"/>
      <c r="H475"/>
      <c r="I475"/>
      <c r="J475"/>
      <c r="L475"/>
    </row>
    <row r="476" spans="1:12" x14ac:dyDescent="0.2">
      <c r="A476" s="2" t="str">
        <f>IF(B476&lt;&gt;"",475,"")</f>
        <v/>
      </c>
      <c r="B476" s="5" t="str">
        <f t="shared" si="35"/>
        <v/>
      </c>
      <c r="C476" s="5" t="str">
        <f t="shared" si="36"/>
        <v/>
      </c>
      <c r="D476" s="5" t="str">
        <f t="shared" si="39"/>
        <v/>
      </c>
      <c r="E476" s="5" t="str">
        <f t="shared" si="37"/>
        <v/>
      </c>
      <c r="F476" s="6" t="str">
        <f t="shared" si="38"/>
        <v/>
      </c>
      <c r="G476"/>
      <c r="H476"/>
      <c r="I476"/>
      <c r="J476"/>
      <c r="L476"/>
    </row>
    <row r="477" spans="1:12" x14ac:dyDescent="0.2">
      <c r="A477" s="2" t="str">
        <f>IF(B477&lt;&gt;"",476,"")</f>
        <v/>
      </c>
      <c r="B477" s="5" t="str">
        <f t="shared" si="35"/>
        <v/>
      </c>
      <c r="C477" s="5" t="str">
        <f t="shared" si="36"/>
        <v/>
      </c>
      <c r="D477" s="5" t="str">
        <f t="shared" si="39"/>
        <v/>
      </c>
      <c r="E477" s="5" t="str">
        <f t="shared" si="37"/>
        <v/>
      </c>
      <c r="F477" s="6" t="str">
        <f t="shared" si="38"/>
        <v/>
      </c>
      <c r="G477"/>
      <c r="H477"/>
      <c r="I477"/>
      <c r="J477"/>
      <c r="L477"/>
    </row>
    <row r="478" spans="1:12" x14ac:dyDescent="0.2">
      <c r="A478" s="2" t="str">
        <f>IF(B478&lt;&gt;"",477,"")</f>
        <v/>
      </c>
      <c r="B478" s="5" t="str">
        <f t="shared" si="35"/>
        <v/>
      </c>
      <c r="C478" s="5" t="str">
        <f t="shared" si="36"/>
        <v/>
      </c>
      <c r="D478" s="5" t="str">
        <f t="shared" si="39"/>
        <v/>
      </c>
      <c r="E478" s="5" t="str">
        <f t="shared" si="37"/>
        <v/>
      </c>
      <c r="F478" s="6" t="str">
        <f t="shared" si="38"/>
        <v/>
      </c>
      <c r="G478"/>
      <c r="H478"/>
      <c r="I478"/>
      <c r="J478"/>
      <c r="L478"/>
    </row>
    <row r="479" spans="1:12" x14ac:dyDescent="0.2">
      <c r="A479" s="2" t="str">
        <f>IF(B479&lt;&gt;"",478,"")</f>
        <v/>
      </c>
      <c r="B479" s="5" t="str">
        <f t="shared" si="35"/>
        <v/>
      </c>
      <c r="C479" s="5" t="str">
        <f t="shared" si="36"/>
        <v/>
      </c>
      <c r="D479" s="5" t="str">
        <f t="shared" si="39"/>
        <v/>
      </c>
      <c r="E479" s="5" t="str">
        <f t="shared" si="37"/>
        <v/>
      </c>
      <c r="F479" s="6" t="str">
        <f t="shared" si="38"/>
        <v/>
      </c>
      <c r="G479"/>
      <c r="H479"/>
      <c r="I479"/>
      <c r="J479"/>
      <c r="L479"/>
    </row>
    <row r="480" spans="1:12" x14ac:dyDescent="0.2">
      <c r="A480" s="2" t="str">
        <f>IF(B480&lt;&gt;"",479,"")</f>
        <v/>
      </c>
      <c r="B480" s="5" t="str">
        <f t="shared" si="35"/>
        <v/>
      </c>
      <c r="C480" s="5" t="str">
        <f t="shared" si="36"/>
        <v/>
      </c>
      <c r="D480" s="5" t="str">
        <f t="shared" si="39"/>
        <v/>
      </c>
      <c r="E480" s="5" t="str">
        <f t="shared" si="37"/>
        <v/>
      </c>
      <c r="F480" s="6" t="str">
        <f t="shared" si="38"/>
        <v/>
      </c>
      <c r="G480"/>
      <c r="H480"/>
      <c r="I480"/>
      <c r="J480"/>
      <c r="L480"/>
    </row>
    <row r="481" spans="1:12" x14ac:dyDescent="0.2">
      <c r="A481" s="2" t="str">
        <f>IF(B481&lt;&gt;"",480,"")</f>
        <v/>
      </c>
      <c r="B481" s="5" t="str">
        <f t="shared" si="35"/>
        <v/>
      </c>
      <c r="C481" s="5" t="str">
        <f t="shared" si="36"/>
        <v/>
      </c>
      <c r="D481" s="5" t="str">
        <f t="shared" si="39"/>
        <v/>
      </c>
      <c r="E481" s="5" t="str">
        <f t="shared" si="37"/>
        <v/>
      </c>
      <c r="F481" s="6" t="str">
        <f t="shared" si="38"/>
        <v/>
      </c>
      <c r="G481"/>
      <c r="H481"/>
      <c r="I481"/>
      <c r="J481"/>
      <c r="L481"/>
    </row>
    <row r="482" spans="1:12" x14ac:dyDescent="0.2">
      <c r="A482" s="2" t="str">
        <f>IF(B482&lt;&gt;"",481,"")</f>
        <v/>
      </c>
      <c r="B482" s="5" t="str">
        <f t="shared" si="35"/>
        <v/>
      </c>
      <c r="C482" s="5" t="str">
        <f t="shared" si="36"/>
        <v/>
      </c>
      <c r="D482" s="5" t="str">
        <f t="shared" si="39"/>
        <v/>
      </c>
      <c r="E482" s="5" t="str">
        <f t="shared" si="37"/>
        <v/>
      </c>
      <c r="F482" s="6" t="str">
        <f t="shared" si="38"/>
        <v/>
      </c>
      <c r="G482"/>
      <c r="H482"/>
      <c r="I482"/>
      <c r="J482"/>
      <c r="L482"/>
    </row>
    <row r="483" spans="1:12" x14ac:dyDescent="0.2">
      <c r="A483" s="2" t="str">
        <f>IF(B483&lt;&gt;"",482,"")</f>
        <v/>
      </c>
      <c r="B483" s="5" t="str">
        <f t="shared" si="35"/>
        <v/>
      </c>
      <c r="C483" s="5" t="str">
        <f t="shared" si="36"/>
        <v/>
      </c>
      <c r="D483" s="5" t="str">
        <f t="shared" si="39"/>
        <v/>
      </c>
      <c r="E483" s="5" t="str">
        <f t="shared" si="37"/>
        <v/>
      </c>
      <c r="F483" s="6" t="str">
        <f t="shared" si="38"/>
        <v/>
      </c>
      <c r="G483"/>
      <c r="H483"/>
      <c r="I483"/>
      <c r="J483"/>
      <c r="L483"/>
    </row>
    <row r="484" spans="1:12" x14ac:dyDescent="0.2">
      <c r="A484" s="2" t="str">
        <f>IF(B484&lt;&gt;"",483,"")</f>
        <v/>
      </c>
      <c r="B484" s="5" t="str">
        <f t="shared" si="35"/>
        <v/>
      </c>
      <c r="C484" s="5" t="str">
        <f t="shared" si="36"/>
        <v/>
      </c>
      <c r="D484" s="5" t="str">
        <f t="shared" si="39"/>
        <v/>
      </c>
      <c r="E484" s="5" t="str">
        <f t="shared" si="37"/>
        <v/>
      </c>
      <c r="F484" s="6" t="str">
        <f t="shared" si="38"/>
        <v/>
      </c>
      <c r="G484"/>
      <c r="H484"/>
      <c r="I484"/>
      <c r="J484"/>
      <c r="L484"/>
    </row>
    <row r="485" spans="1:12" x14ac:dyDescent="0.2">
      <c r="A485" s="2" t="str">
        <f>IF(B485&lt;&gt;"",484,"")</f>
        <v/>
      </c>
      <c r="B485" s="5" t="str">
        <f t="shared" si="35"/>
        <v/>
      </c>
      <c r="C485" s="5" t="str">
        <f t="shared" si="36"/>
        <v/>
      </c>
      <c r="D485" s="5" t="str">
        <f t="shared" si="39"/>
        <v/>
      </c>
      <c r="E485" s="5" t="str">
        <f t="shared" si="37"/>
        <v/>
      </c>
      <c r="F485" s="6" t="str">
        <f t="shared" si="38"/>
        <v/>
      </c>
      <c r="G485"/>
      <c r="H485"/>
      <c r="I485"/>
      <c r="J485"/>
      <c r="L485"/>
    </row>
    <row r="486" spans="1:12" x14ac:dyDescent="0.2">
      <c r="A486" s="2" t="str">
        <f>IF(B486&lt;&gt;"",485,"")</f>
        <v/>
      </c>
      <c r="B486" s="5" t="str">
        <f t="shared" si="35"/>
        <v/>
      </c>
      <c r="C486" s="5" t="str">
        <f t="shared" si="36"/>
        <v/>
      </c>
      <c r="D486" s="5" t="str">
        <f t="shared" si="39"/>
        <v/>
      </c>
      <c r="E486" s="5" t="str">
        <f t="shared" si="37"/>
        <v/>
      </c>
      <c r="F486" s="6" t="str">
        <f t="shared" si="38"/>
        <v/>
      </c>
      <c r="G486"/>
      <c r="H486"/>
      <c r="I486"/>
      <c r="J486"/>
      <c r="L486"/>
    </row>
    <row r="487" spans="1:12" x14ac:dyDescent="0.2">
      <c r="A487" s="2" t="str">
        <f>IF(B487&lt;&gt;"",486,"")</f>
        <v/>
      </c>
      <c r="B487" s="5" t="str">
        <f t="shared" si="35"/>
        <v/>
      </c>
      <c r="C487" s="5" t="str">
        <f t="shared" si="36"/>
        <v/>
      </c>
      <c r="D487" s="5" t="str">
        <f t="shared" si="39"/>
        <v/>
      </c>
      <c r="E487" s="5" t="str">
        <f t="shared" si="37"/>
        <v/>
      </c>
      <c r="F487" s="6" t="str">
        <f t="shared" si="38"/>
        <v/>
      </c>
      <c r="G487"/>
      <c r="H487"/>
      <c r="I487"/>
      <c r="J487"/>
      <c r="L487"/>
    </row>
    <row r="488" spans="1:12" x14ac:dyDescent="0.2">
      <c r="A488" s="2" t="str">
        <f>IF(B488&lt;&gt;"",487,"")</f>
        <v/>
      </c>
      <c r="B488" s="5" t="str">
        <f t="shared" si="35"/>
        <v/>
      </c>
      <c r="C488" s="5" t="str">
        <f t="shared" si="36"/>
        <v/>
      </c>
      <c r="D488" s="5" t="str">
        <f t="shared" si="39"/>
        <v/>
      </c>
      <c r="E488" s="5" t="str">
        <f t="shared" si="37"/>
        <v/>
      </c>
      <c r="F488" s="6" t="str">
        <f t="shared" si="38"/>
        <v/>
      </c>
      <c r="G488"/>
      <c r="H488"/>
      <c r="I488"/>
      <c r="J488"/>
      <c r="L488"/>
    </row>
    <row r="489" spans="1:12" x14ac:dyDescent="0.2">
      <c r="A489" s="2" t="str">
        <f>IF(B489&lt;&gt;"",488,"")</f>
        <v/>
      </c>
      <c r="B489" s="5" t="str">
        <f t="shared" si="35"/>
        <v/>
      </c>
      <c r="C489" s="5" t="str">
        <f t="shared" si="36"/>
        <v/>
      </c>
      <c r="D489" s="5" t="str">
        <f t="shared" si="39"/>
        <v/>
      </c>
      <c r="E489" s="5" t="str">
        <f t="shared" si="37"/>
        <v/>
      </c>
      <c r="F489" s="6" t="str">
        <f t="shared" si="38"/>
        <v/>
      </c>
      <c r="G489"/>
      <c r="H489"/>
      <c r="I489"/>
      <c r="J489"/>
      <c r="L489"/>
    </row>
    <row r="490" spans="1:12" x14ac:dyDescent="0.2">
      <c r="A490" s="2" t="str">
        <f>IF(B490&lt;&gt;"",489,"")</f>
        <v/>
      </c>
      <c r="B490" s="5" t="str">
        <f t="shared" ref="B490:B553" si="40">IFERROR(IF(B489-D489&gt;=0.01,B489-D489,""),"")</f>
        <v/>
      </c>
      <c r="C490" s="5" t="str">
        <f t="shared" ref="C490:C553" si="41">IFERROR(B490*$I$4/12,"")</f>
        <v/>
      </c>
      <c r="D490" s="5" t="str">
        <f t="shared" si="39"/>
        <v/>
      </c>
      <c r="E490" s="5" t="str">
        <f t="shared" ref="E490:E553" si="42">IF(A490&lt;&gt;"",B490-D490,"")</f>
        <v/>
      </c>
      <c r="F490" s="6" t="str">
        <f t="shared" si="38"/>
        <v/>
      </c>
      <c r="G490"/>
      <c r="H490"/>
      <c r="I490"/>
      <c r="J490"/>
      <c r="L490"/>
    </row>
    <row r="491" spans="1:12" x14ac:dyDescent="0.2">
      <c r="A491" s="2" t="str">
        <f>IF(B491&lt;&gt;"",490,"")</f>
        <v/>
      </c>
      <c r="B491" s="5" t="str">
        <f t="shared" si="40"/>
        <v/>
      </c>
      <c r="C491" s="5" t="str">
        <f t="shared" si="41"/>
        <v/>
      </c>
      <c r="D491" s="5" t="str">
        <f t="shared" si="39"/>
        <v/>
      </c>
      <c r="E491" s="5" t="str">
        <f t="shared" si="42"/>
        <v/>
      </c>
      <c r="F491" s="6" t="str">
        <f t="shared" si="38"/>
        <v/>
      </c>
      <c r="G491"/>
      <c r="H491"/>
      <c r="I491"/>
      <c r="J491"/>
      <c r="L491"/>
    </row>
    <row r="492" spans="1:12" x14ac:dyDescent="0.2">
      <c r="A492" s="2" t="str">
        <f>IF(B492&lt;&gt;"",491,"")</f>
        <v/>
      </c>
      <c r="B492" s="5" t="str">
        <f t="shared" si="40"/>
        <v/>
      </c>
      <c r="C492" s="5" t="str">
        <f t="shared" si="41"/>
        <v/>
      </c>
      <c r="D492" s="5" t="str">
        <f t="shared" si="39"/>
        <v/>
      </c>
      <c r="E492" s="5" t="str">
        <f t="shared" si="42"/>
        <v/>
      </c>
      <c r="F492" s="6" t="str">
        <f t="shared" si="38"/>
        <v/>
      </c>
      <c r="G492"/>
      <c r="H492"/>
      <c r="I492"/>
      <c r="J492"/>
      <c r="L492"/>
    </row>
    <row r="493" spans="1:12" x14ac:dyDescent="0.2">
      <c r="A493" s="2" t="str">
        <f>IF(B493&lt;&gt;"",492,"")</f>
        <v/>
      </c>
      <c r="B493" s="5" t="str">
        <f t="shared" si="40"/>
        <v/>
      </c>
      <c r="C493" s="5" t="str">
        <f t="shared" si="41"/>
        <v/>
      </c>
      <c r="D493" s="5" t="str">
        <f t="shared" si="39"/>
        <v/>
      </c>
      <c r="E493" s="5" t="str">
        <f t="shared" si="42"/>
        <v/>
      </c>
      <c r="F493" s="6" t="str">
        <f t="shared" si="38"/>
        <v/>
      </c>
      <c r="G493"/>
      <c r="H493"/>
      <c r="I493"/>
      <c r="J493"/>
      <c r="L493"/>
    </row>
    <row r="494" spans="1:12" x14ac:dyDescent="0.2">
      <c r="A494" s="2" t="str">
        <f>IF(B494&lt;&gt;"",493,"")</f>
        <v/>
      </c>
      <c r="B494" s="5" t="str">
        <f t="shared" si="40"/>
        <v/>
      </c>
      <c r="C494" s="5" t="str">
        <f t="shared" si="41"/>
        <v/>
      </c>
      <c r="D494" s="5" t="str">
        <f t="shared" si="39"/>
        <v/>
      </c>
      <c r="E494" s="5" t="str">
        <f t="shared" si="42"/>
        <v/>
      </c>
      <c r="F494" s="6" t="str">
        <f t="shared" si="38"/>
        <v/>
      </c>
      <c r="G494"/>
      <c r="H494"/>
      <c r="I494"/>
      <c r="J494"/>
      <c r="L494"/>
    </row>
    <row r="495" spans="1:12" x14ac:dyDescent="0.2">
      <c r="A495" s="2" t="str">
        <f>IF(B495&lt;&gt;"",494,"")</f>
        <v/>
      </c>
      <c r="B495" s="5" t="str">
        <f t="shared" si="40"/>
        <v/>
      </c>
      <c r="C495" s="5" t="str">
        <f t="shared" si="41"/>
        <v/>
      </c>
      <c r="D495" s="5" t="str">
        <f t="shared" si="39"/>
        <v/>
      </c>
      <c r="E495" s="5" t="str">
        <f t="shared" si="42"/>
        <v/>
      </c>
      <c r="F495" s="6" t="str">
        <f t="shared" si="38"/>
        <v/>
      </c>
      <c r="G495"/>
      <c r="H495"/>
      <c r="I495"/>
      <c r="J495"/>
      <c r="L495"/>
    </row>
    <row r="496" spans="1:12" x14ac:dyDescent="0.2">
      <c r="A496" s="2" t="str">
        <f>IF(B496&lt;&gt;"",495,"")</f>
        <v/>
      </c>
      <c r="B496" s="5" t="str">
        <f t="shared" si="40"/>
        <v/>
      </c>
      <c r="C496" s="5" t="str">
        <f t="shared" si="41"/>
        <v/>
      </c>
      <c r="D496" s="5" t="str">
        <f t="shared" si="39"/>
        <v/>
      </c>
      <c r="E496" s="5" t="str">
        <f t="shared" si="42"/>
        <v/>
      </c>
      <c r="F496" s="6" t="str">
        <f t="shared" si="38"/>
        <v/>
      </c>
      <c r="G496"/>
      <c r="H496"/>
      <c r="I496"/>
      <c r="J496"/>
      <c r="L496"/>
    </row>
    <row r="497" spans="1:12" x14ac:dyDescent="0.2">
      <c r="A497" s="2" t="str">
        <f>IF(B497&lt;&gt;"",496,"")</f>
        <v/>
      </c>
      <c r="B497" s="5" t="str">
        <f t="shared" si="40"/>
        <v/>
      </c>
      <c r="C497" s="5" t="str">
        <f t="shared" si="41"/>
        <v/>
      </c>
      <c r="D497" s="5" t="str">
        <f t="shared" si="39"/>
        <v/>
      </c>
      <c r="E497" s="5" t="str">
        <f t="shared" si="42"/>
        <v/>
      </c>
      <c r="F497" s="6" t="str">
        <f t="shared" si="38"/>
        <v/>
      </c>
      <c r="G497"/>
      <c r="H497"/>
      <c r="I497"/>
      <c r="J497"/>
      <c r="L497"/>
    </row>
    <row r="498" spans="1:12" x14ac:dyDescent="0.2">
      <c r="A498" s="2" t="str">
        <f>IF(B498&lt;&gt;"",497,"")</f>
        <v/>
      </c>
      <c r="B498" s="5" t="str">
        <f t="shared" si="40"/>
        <v/>
      </c>
      <c r="C498" s="5" t="str">
        <f t="shared" si="41"/>
        <v/>
      </c>
      <c r="D498" s="5" t="str">
        <f t="shared" si="39"/>
        <v/>
      </c>
      <c r="E498" s="5" t="str">
        <f t="shared" si="42"/>
        <v/>
      </c>
      <c r="F498" s="6" t="str">
        <f t="shared" si="38"/>
        <v/>
      </c>
      <c r="G498"/>
      <c r="H498"/>
      <c r="I498"/>
      <c r="J498"/>
      <c r="L498"/>
    </row>
    <row r="499" spans="1:12" x14ac:dyDescent="0.2">
      <c r="A499" s="2" t="str">
        <f>IF(B499&lt;&gt;"",498,"")</f>
        <v/>
      </c>
      <c r="B499" s="5" t="str">
        <f t="shared" si="40"/>
        <v/>
      </c>
      <c r="C499" s="5" t="str">
        <f t="shared" si="41"/>
        <v/>
      </c>
      <c r="D499" s="5" t="str">
        <f t="shared" si="39"/>
        <v/>
      </c>
      <c r="E499" s="5" t="str">
        <f t="shared" si="42"/>
        <v/>
      </c>
      <c r="F499" s="6" t="str">
        <f t="shared" si="38"/>
        <v/>
      </c>
      <c r="G499"/>
      <c r="H499"/>
      <c r="I499"/>
      <c r="J499"/>
      <c r="L499"/>
    </row>
    <row r="500" spans="1:12" x14ac:dyDescent="0.2">
      <c r="A500" s="2" t="str">
        <f>IF(B500&lt;&gt;"",499,"")</f>
        <v/>
      </c>
      <c r="B500" s="5" t="str">
        <f t="shared" si="40"/>
        <v/>
      </c>
      <c r="C500" s="5" t="str">
        <f t="shared" si="41"/>
        <v/>
      </c>
      <c r="D500" s="5" t="str">
        <f t="shared" si="39"/>
        <v/>
      </c>
      <c r="E500" s="5" t="str">
        <f t="shared" si="42"/>
        <v/>
      </c>
      <c r="F500" s="6" t="str">
        <f t="shared" si="38"/>
        <v/>
      </c>
      <c r="G500"/>
      <c r="H500"/>
      <c r="I500"/>
      <c r="J500"/>
      <c r="L500"/>
    </row>
    <row r="501" spans="1:12" x14ac:dyDescent="0.2">
      <c r="A501" s="2" t="str">
        <f>IF(B501&lt;&gt;"",500,"")</f>
        <v/>
      </c>
      <c r="B501" s="5" t="str">
        <f t="shared" si="40"/>
        <v/>
      </c>
      <c r="C501" s="5" t="str">
        <f t="shared" si="41"/>
        <v/>
      </c>
      <c r="D501" s="5" t="str">
        <f t="shared" si="39"/>
        <v/>
      </c>
      <c r="E501" s="5" t="str">
        <f t="shared" si="42"/>
        <v/>
      </c>
      <c r="F501" s="6" t="str">
        <f t="shared" si="38"/>
        <v/>
      </c>
      <c r="G501"/>
      <c r="H501"/>
      <c r="I501"/>
      <c r="J501"/>
      <c r="L501"/>
    </row>
    <row r="502" spans="1:12" x14ac:dyDescent="0.2">
      <c r="A502" s="2" t="str">
        <f>IF(B502&lt;&gt;"",501,"")</f>
        <v/>
      </c>
      <c r="B502" s="5" t="str">
        <f t="shared" si="40"/>
        <v/>
      </c>
      <c r="C502" s="5" t="str">
        <f t="shared" si="41"/>
        <v/>
      </c>
      <c r="D502" s="5" t="str">
        <f t="shared" si="39"/>
        <v/>
      </c>
      <c r="E502" s="5" t="str">
        <f t="shared" si="42"/>
        <v/>
      </c>
      <c r="F502" s="6" t="str">
        <f t="shared" si="38"/>
        <v/>
      </c>
      <c r="G502"/>
      <c r="H502"/>
      <c r="I502"/>
      <c r="J502"/>
      <c r="L502"/>
    </row>
    <row r="503" spans="1:12" x14ac:dyDescent="0.2">
      <c r="A503" s="2" t="str">
        <f>IF(B503&lt;&gt;"",502,"")</f>
        <v/>
      </c>
      <c r="B503" s="5" t="str">
        <f t="shared" si="40"/>
        <v/>
      </c>
      <c r="C503" s="5" t="str">
        <f t="shared" si="41"/>
        <v/>
      </c>
      <c r="D503" s="5" t="str">
        <f t="shared" si="39"/>
        <v/>
      </c>
      <c r="E503" s="5" t="str">
        <f t="shared" si="42"/>
        <v/>
      </c>
      <c r="F503" s="6" t="str">
        <f t="shared" si="38"/>
        <v/>
      </c>
      <c r="G503"/>
      <c r="H503"/>
      <c r="I503"/>
      <c r="J503"/>
      <c r="L503"/>
    </row>
    <row r="504" spans="1:12" x14ac:dyDescent="0.2">
      <c r="A504" s="2" t="str">
        <f>IF(B504&lt;&gt;"",503,"")</f>
        <v/>
      </c>
      <c r="B504" s="5" t="str">
        <f t="shared" si="40"/>
        <v/>
      </c>
      <c r="C504" s="5" t="str">
        <f t="shared" si="41"/>
        <v/>
      </c>
      <c r="D504" s="5" t="str">
        <f t="shared" si="39"/>
        <v/>
      </c>
      <c r="E504" s="5" t="str">
        <f t="shared" si="42"/>
        <v/>
      </c>
      <c r="F504" s="6" t="str">
        <f t="shared" si="38"/>
        <v/>
      </c>
      <c r="G504"/>
      <c r="H504"/>
      <c r="I504"/>
      <c r="J504"/>
      <c r="L504"/>
    </row>
    <row r="505" spans="1:12" x14ac:dyDescent="0.2">
      <c r="A505" s="2" t="str">
        <f>IF(B505&lt;&gt;"",504,"")</f>
        <v/>
      </c>
      <c r="B505" s="5" t="str">
        <f t="shared" si="40"/>
        <v/>
      </c>
      <c r="C505" s="5" t="str">
        <f t="shared" si="41"/>
        <v/>
      </c>
      <c r="D505" s="5" t="str">
        <f t="shared" si="39"/>
        <v/>
      </c>
      <c r="E505" s="5" t="str">
        <f t="shared" si="42"/>
        <v/>
      </c>
      <c r="F505" s="6" t="str">
        <f t="shared" si="38"/>
        <v/>
      </c>
      <c r="G505"/>
      <c r="H505"/>
      <c r="I505"/>
      <c r="J505"/>
      <c r="L505"/>
    </row>
    <row r="506" spans="1:12" x14ac:dyDescent="0.2">
      <c r="A506" s="2" t="str">
        <f>IF(B506&lt;&gt;"",505,"")</f>
        <v/>
      </c>
      <c r="B506" s="5" t="str">
        <f t="shared" si="40"/>
        <v/>
      </c>
      <c r="C506" s="5" t="str">
        <f t="shared" si="41"/>
        <v/>
      </c>
      <c r="D506" s="5" t="str">
        <f t="shared" si="39"/>
        <v/>
      </c>
      <c r="E506" s="5" t="str">
        <f t="shared" si="42"/>
        <v/>
      </c>
      <c r="F506" s="6" t="str">
        <f t="shared" si="38"/>
        <v/>
      </c>
      <c r="G506"/>
      <c r="H506"/>
      <c r="I506"/>
      <c r="J506"/>
      <c r="L506"/>
    </row>
    <row r="507" spans="1:12" x14ac:dyDescent="0.2">
      <c r="A507" s="2" t="str">
        <f>IF(B507&lt;&gt;"",506,"")</f>
        <v/>
      </c>
      <c r="B507" s="5" t="str">
        <f t="shared" si="40"/>
        <v/>
      </c>
      <c r="C507" s="5" t="str">
        <f t="shared" si="41"/>
        <v/>
      </c>
      <c r="D507" s="5" t="str">
        <f t="shared" si="39"/>
        <v/>
      </c>
      <c r="E507" s="5" t="str">
        <f t="shared" si="42"/>
        <v/>
      </c>
      <c r="F507" s="6" t="str">
        <f t="shared" si="38"/>
        <v/>
      </c>
      <c r="G507"/>
      <c r="H507"/>
      <c r="I507"/>
      <c r="J507"/>
      <c r="L507"/>
    </row>
    <row r="508" spans="1:12" x14ac:dyDescent="0.2">
      <c r="A508" s="2" t="str">
        <f>IF(B508&lt;&gt;"",507,"")</f>
        <v/>
      </c>
      <c r="B508" s="5" t="str">
        <f t="shared" si="40"/>
        <v/>
      </c>
      <c r="C508" s="5" t="str">
        <f t="shared" si="41"/>
        <v/>
      </c>
      <c r="D508" s="5" t="str">
        <f t="shared" si="39"/>
        <v/>
      </c>
      <c r="E508" s="5" t="str">
        <f t="shared" si="42"/>
        <v/>
      </c>
      <c r="F508" s="6" t="str">
        <f t="shared" si="38"/>
        <v/>
      </c>
      <c r="G508"/>
      <c r="H508"/>
      <c r="I508"/>
      <c r="J508"/>
      <c r="L508"/>
    </row>
    <row r="509" spans="1:12" x14ac:dyDescent="0.2">
      <c r="A509" s="2" t="str">
        <f>IF(B509&lt;&gt;"",508,"")</f>
        <v/>
      </c>
      <c r="B509" s="5" t="str">
        <f t="shared" si="40"/>
        <v/>
      </c>
      <c r="C509" s="5" t="str">
        <f t="shared" si="41"/>
        <v/>
      </c>
      <c r="D509" s="5" t="str">
        <f t="shared" si="39"/>
        <v/>
      </c>
      <c r="E509" s="5" t="str">
        <f t="shared" si="42"/>
        <v/>
      </c>
      <c r="F509" s="6" t="str">
        <f t="shared" si="38"/>
        <v/>
      </c>
      <c r="G509"/>
      <c r="H509"/>
      <c r="I509"/>
      <c r="J509"/>
      <c r="L509"/>
    </row>
    <row r="510" spans="1:12" x14ac:dyDescent="0.2">
      <c r="A510" s="2" t="str">
        <f>IF(B510&lt;&gt;"",509,"")</f>
        <v/>
      </c>
      <c r="B510" s="5" t="str">
        <f t="shared" si="40"/>
        <v/>
      </c>
      <c r="C510" s="5" t="str">
        <f t="shared" si="41"/>
        <v/>
      </c>
      <c r="D510" s="5" t="str">
        <f t="shared" si="39"/>
        <v/>
      </c>
      <c r="E510" s="5" t="str">
        <f t="shared" si="42"/>
        <v/>
      </c>
      <c r="F510" s="6" t="str">
        <f t="shared" si="38"/>
        <v/>
      </c>
      <c r="G510"/>
      <c r="H510"/>
      <c r="I510"/>
      <c r="J510"/>
      <c r="L510"/>
    </row>
    <row r="511" spans="1:12" x14ac:dyDescent="0.2">
      <c r="A511" s="2" t="str">
        <f>IF(B511&lt;&gt;"",510,"")</f>
        <v/>
      </c>
      <c r="B511" s="5" t="str">
        <f t="shared" si="40"/>
        <v/>
      </c>
      <c r="C511" s="5" t="str">
        <f t="shared" si="41"/>
        <v/>
      </c>
      <c r="D511" s="5" t="str">
        <f t="shared" si="39"/>
        <v/>
      </c>
      <c r="E511" s="5" t="str">
        <f t="shared" si="42"/>
        <v/>
      </c>
      <c r="F511" s="6" t="str">
        <f t="shared" si="38"/>
        <v/>
      </c>
      <c r="G511"/>
      <c r="H511"/>
      <c r="I511"/>
      <c r="J511"/>
      <c r="L511"/>
    </row>
    <row r="512" spans="1:12" x14ac:dyDescent="0.2">
      <c r="A512" s="2" t="str">
        <f>IF(B512&lt;&gt;"",511,"")</f>
        <v/>
      </c>
      <c r="B512" s="5" t="str">
        <f t="shared" si="40"/>
        <v/>
      </c>
      <c r="C512" s="5" t="str">
        <f t="shared" si="41"/>
        <v/>
      </c>
      <c r="D512" s="5" t="str">
        <f t="shared" si="39"/>
        <v/>
      </c>
      <c r="E512" s="5" t="str">
        <f t="shared" si="42"/>
        <v/>
      </c>
      <c r="F512" s="6" t="str">
        <f t="shared" si="38"/>
        <v/>
      </c>
      <c r="G512"/>
      <c r="H512"/>
      <c r="I512"/>
      <c r="J512"/>
      <c r="L512"/>
    </row>
    <row r="513" spans="1:12" x14ac:dyDescent="0.2">
      <c r="A513" s="2" t="str">
        <f>IF(B513&lt;&gt;"",512,"")</f>
        <v/>
      </c>
      <c r="B513" s="5" t="str">
        <f t="shared" si="40"/>
        <v/>
      </c>
      <c r="C513" s="5" t="str">
        <f t="shared" si="41"/>
        <v/>
      </c>
      <c r="D513" s="5" t="str">
        <f t="shared" si="39"/>
        <v/>
      </c>
      <c r="E513" s="5" t="str">
        <f t="shared" si="42"/>
        <v/>
      </c>
      <c r="F513" s="6" t="str">
        <f t="shared" si="38"/>
        <v/>
      </c>
      <c r="G513"/>
      <c r="H513"/>
      <c r="I513"/>
      <c r="J513"/>
      <c r="L513"/>
    </row>
    <row r="514" spans="1:12" x14ac:dyDescent="0.2">
      <c r="A514" s="2" t="str">
        <f>IF(B514&lt;&gt;"",513,"")</f>
        <v/>
      </c>
      <c r="B514" s="5" t="str">
        <f t="shared" si="40"/>
        <v/>
      </c>
      <c r="C514" s="5" t="str">
        <f t="shared" si="41"/>
        <v/>
      </c>
      <c r="D514" s="5" t="str">
        <f t="shared" si="39"/>
        <v/>
      </c>
      <c r="E514" s="5" t="str">
        <f t="shared" si="42"/>
        <v/>
      </c>
      <c r="F514" s="6" t="str">
        <f t="shared" ref="F514:F577" si="43">IF(A514&lt;&gt;"",$I$6,"")</f>
        <v/>
      </c>
      <c r="G514"/>
      <c r="H514"/>
      <c r="I514"/>
      <c r="J514"/>
      <c r="L514"/>
    </row>
    <row r="515" spans="1:12" x14ac:dyDescent="0.2">
      <c r="A515" s="2" t="str">
        <f>IF(B515&lt;&gt;"",514,"")</f>
        <v/>
      </c>
      <c r="B515" s="5" t="str">
        <f t="shared" si="40"/>
        <v/>
      </c>
      <c r="C515" s="5" t="str">
        <f t="shared" si="41"/>
        <v/>
      </c>
      <c r="D515" s="5" t="str">
        <f t="shared" ref="D515:D578" si="44">IFERROR(F515-C515,"")</f>
        <v/>
      </c>
      <c r="E515" s="5" t="str">
        <f t="shared" si="42"/>
        <v/>
      </c>
      <c r="F515" s="6" t="str">
        <f t="shared" si="43"/>
        <v/>
      </c>
      <c r="G515"/>
      <c r="H515"/>
      <c r="I515"/>
      <c r="J515"/>
      <c r="L515"/>
    </row>
    <row r="516" spans="1:12" x14ac:dyDescent="0.2">
      <c r="A516" s="2" t="str">
        <f>IF(B516&lt;&gt;"",515,"")</f>
        <v/>
      </c>
      <c r="B516" s="5" t="str">
        <f t="shared" si="40"/>
        <v/>
      </c>
      <c r="C516" s="5" t="str">
        <f t="shared" si="41"/>
        <v/>
      </c>
      <c r="D516" s="5" t="str">
        <f t="shared" si="44"/>
        <v/>
      </c>
      <c r="E516" s="5" t="str">
        <f t="shared" si="42"/>
        <v/>
      </c>
      <c r="F516" s="6" t="str">
        <f t="shared" si="43"/>
        <v/>
      </c>
      <c r="G516"/>
      <c r="H516"/>
      <c r="I516"/>
      <c r="J516"/>
      <c r="L516"/>
    </row>
    <row r="517" spans="1:12" x14ac:dyDescent="0.2">
      <c r="A517" s="2" t="str">
        <f>IF(B517&lt;&gt;"",516,"")</f>
        <v/>
      </c>
      <c r="B517" s="5" t="str">
        <f t="shared" si="40"/>
        <v/>
      </c>
      <c r="C517" s="5" t="str">
        <f t="shared" si="41"/>
        <v/>
      </c>
      <c r="D517" s="5" t="str">
        <f t="shared" si="44"/>
        <v/>
      </c>
      <c r="E517" s="5" t="str">
        <f t="shared" si="42"/>
        <v/>
      </c>
      <c r="F517" s="6" t="str">
        <f t="shared" si="43"/>
        <v/>
      </c>
      <c r="G517"/>
      <c r="H517"/>
      <c r="I517"/>
      <c r="J517"/>
      <c r="L517"/>
    </row>
    <row r="518" spans="1:12" x14ac:dyDescent="0.2">
      <c r="A518" s="2" t="str">
        <f>IF(B518&lt;&gt;"",517,"")</f>
        <v/>
      </c>
      <c r="B518" s="5" t="str">
        <f t="shared" si="40"/>
        <v/>
      </c>
      <c r="C518" s="5" t="str">
        <f t="shared" si="41"/>
        <v/>
      </c>
      <c r="D518" s="5" t="str">
        <f t="shared" si="44"/>
        <v/>
      </c>
      <c r="E518" s="5" t="str">
        <f t="shared" si="42"/>
        <v/>
      </c>
      <c r="F518" s="6" t="str">
        <f t="shared" si="43"/>
        <v/>
      </c>
      <c r="G518"/>
      <c r="H518"/>
      <c r="I518"/>
      <c r="J518"/>
      <c r="L518"/>
    </row>
    <row r="519" spans="1:12" x14ac:dyDescent="0.2">
      <c r="A519" s="2" t="str">
        <f>IF(B519&lt;&gt;"",518,"")</f>
        <v/>
      </c>
      <c r="B519" s="5" t="str">
        <f t="shared" si="40"/>
        <v/>
      </c>
      <c r="C519" s="5" t="str">
        <f t="shared" si="41"/>
        <v/>
      </c>
      <c r="D519" s="5" t="str">
        <f t="shared" si="44"/>
        <v/>
      </c>
      <c r="E519" s="5" t="str">
        <f t="shared" si="42"/>
        <v/>
      </c>
      <c r="F519" s="6" t="str">
        <f t="shared" si="43"/>
        <v/>
      </c>
      <c r="G519"/>
      <c r="H519"/>
      <c r="I519"/>
      <c r="J519"/>
      <c r="L519"/>
    </row>
    <row r="520" spans="1:12" x14ac:dyDescent="0.2">
      <c r="A520" s="2" t="str">
        <f>IF(B520&lt;&gt;"",519,"")</f>
        <v/>
      </c>
      <c r="B520" s="5" t="str">
        <f t="shared" si="40"/>
        <v/>
      </c>
      <c r="C520" s="5" t="str">
        <f t="shared" si="41"/>
        <v/>
      </c>
      <c r="D520" s="5" t="str">
        <f t="shared" si="44"/>
        <v/>
      </c>
      <c r="E520" s="5" t="str">
        <f t="shared" si="42"/>
        <v/>
      </c>
      <c r="F520" s="6" t="str">
        <f t="shared" si="43"/>
        <v/>
      </c>
      <c r="G520"/>
      <c r="H520"/>
      <c r="I520"/>
      <c r="J520"/>
      <c r="L520"/>
    </row>
    <row r="521" spans="1:12" x14ac:dyDescent="0.2">
      <c r="A521" s="2" t="str">
        <f>IF(B521&lt;&gt;"",520,"")</f>
        <v/>
      </c>
      <c r="B521" s="5" t="str">
        <f t="shared" si="40"/>
        <v/>
      </c>
      <c r="C521" s="5" t="str">
        <f t="shared" si="41"/>
        <v/>
      </c>
      <c r="D521" s="5" t="str">
        <f t="shared" si="44"/>
        <v/>
      </c>
      <c r="E521" s="5" t="str">
        <f t="shared" si="42"/>
        <v/>
      </c>
      <c r="F521" s="6" t="str">
        <f t="shared" si="43"/>
        <v/>
      </c>
      <c r="G521"/>
      <c r="H521"/>
      <c r="I521"/>
      <c r="J521"/>
      <c r="L521"/>
    </row>
    <row r="522" spans="1:12" x14ac:dyDescent="0.2">
      <c r="A522" s="2" t="str">
        <f>IF(B522&lt;&gt;"",521,"")</f>
        <v/>
      </c>
      <c r="B522" s="5" t="str">
        <f t="shared" si="40"/>
        <v/>
      </c>
      <c r="C522" s="5" t="str">
        <f t="shared" si="41"/>
        <v/>
      </c>
      <c r="D522" s="5" t="str">
        <f t="shared" si="44"/>
        <v/>
      </c>
      <c r="E522" s="5" t="str">
        <f t="shared" si="42"/>
        <v/>
      </c>
      <c r="F522" s="6" t="str">
        <f t="shared" si="43"/>
        <v/>
      </c>
      <c r="G522"/>
      <c r="H522"/>
      <c r="I522"/>
      <c r="J522"/>
      <c r="L522"/>
    </row>
    <row r="523" spans="1:12" x14ac:dyDescent="0.2">
      <c r="A523" s="2" t="str">
        <f>IF(B523&lt;&gt;"",522,"")</f>
        <v/>
      </c>
      <c r="B523" s="5" t="str">
        <f t="shared" si="40"/>
        <v/>
      </c>
      <c r="C523" s="5" t="str">
        <f t="shared" si="41"/>
        <v/>
      </c>
      <c r="D523" s="5" t="str">
        <f t="shared" si="44"/>
        <v/>
      </c>
      <c r="E523" s="5" t="str">
        <f t="shared" si="42"/>
        <v/>
      </c>
      <c r="F523" s="6" t="str">
        <f t="shared" si="43"/>
        <v/>
      </c>
      <c r="G523"/>
      <c r="H523"/>
      <c r="I523"/>
      <c r="J523"/>
      <c r="L523"/>
    </row>
    <row r="524" spans="1:12" x14ac:dyDescent="0.2">
      <c r="A524" s="2" t="str">
        <f>IF(B524&lt;&gt;"",523,"")</f>
        <v/>
      </c>
      <c r="B524" s="5" t="str">
        <f t="shared" si="40"/>
        <v/>
      </c>
      <c r="C524" s="5" t="str">
        <f t="shared" si="41"/>
        <v/>
      </c>
      <c r="D524" s="5" t="str">
        <f t="shared" si="44"/>
        <v/>
      </c>
      <c r="E524" s="5" t="str">
        <f t="shared" si="42"/>
        <v/>
      </c>
      <c r="F524" s="6" t="str">
        <f t="shared" si="43"/>
        <v/>
      </c>
      <c r="G524"/>
      <c r="H524"/>
      <c r="I524"/>
      <c r="J524"/>
      <c r="L524"/>
    </row>
    <row r="525" spans="1:12" x14ac:dyDescent="0.2">
      <c r="A525" s="2" t="str">
        <f>IF(B525&lt;&gt;"",524,"")</f>
        <v/>
      </c>
      <c r="B525" s="5" t="str">
        <f t="shared" si="40"/>
        <v/>
      </c>
      <c r="C525" s="5" t="str">
        <f t="shared" si="41"/>
        <v/>
      </c>
      <c r="D525" s="5" t="str">
        <f t="shared" si="44"/>
        <v/>
      </c>
      <c r="E525" s="5" t="str">
        <f t="shared" si="42"/>
        <v/>
      </c>
      <c r="F525" s="6" t="str">
        <f t="shared" si="43"/>
        <v/>
      </c>
      <c r="G525"/>
      <c r="H525"/>
      <c r="I525"/>
      <c r="J525"/>
      <c r="L525"/>
    </row>
    <row r="526" spans="1:12" x14ac:dyDescent="0.2">
      <c r="A526" s="2" t="str">
        <f>IF(B526&lt;&gt;"",525,"")</f>
        <v/>
      </c>
      <c r="B526" s="5" t="str">
        <f t="shared" si="40"/>
        <v/>
      </c>
      <c r="C526" s="5" t="str">
        <f t="shared" si="41"/>
        <v/>
      </c>
      <c r="D526" s="5" t="str">
        <f t="shared" si="44"/>
        <v/>
      </c>
      <c r="E526" s="5" t="str">
        <f t="shared" si="42"/>
        <v/>
      </c>
      <c r="F526" s="6" t="str">
        <f t="shared" si="43"/>
        <v/>
      </c>
      <c r="G526"/>
      <c r="H526"/>
      <c r="I526"/>
      <c r="J526"/>
      <c r="L526"/>
    </row>
    <row r="527" spans="1:12" x14ac:dyDescent="0.2">
      <c r="A527" s="2" t="str">
        <f>IF(B527&lt;&gt;"",526,"")</f>
        <v/>
      </c>
      <c r="B527" s="5" t="str">
        <f t="shared" si="40"/>
        <v/>
      </c>
      <c r="C527" s="5" t="str">
        <f t="shared" si="41"/>
        <v/>
      </c>
      <c r="D527" s="5" t="str">
        <f t="shared" si="44"/>
        <v/>
      </c>
      <c r="E527" s="5" t="str">
        <f t="shared" si="42"/>
        <v/>
      </c>
      <c r="F527" s="6" t="str">
        <f t="shared" si="43"/>
        <v/>
      </c>
      <c r="G527"/>
      <c r="H527"/>
      <c r="I527"/>
      <c r="J527"/>
      <c r="L527"/>
    </row>
    <row r="528" spans="1:12" x14ac:dyDescent="0.2">
      <c r="A528" s="2" t="str">
        <f>IF(B528&lt;&gt;"",527,"")</f>
        <v/>
      </c>
      <c r="B528" s="5" t="str">
        <f t="shared" si="40"/>
        <v/>
      </c>
      <c r="C528" s="5" t="str">
        <f t="shared" si="41"/>
        <v/>
      </c>
      <c r="D528" s="5" t="str">
        <f t="shared" si="44"/>
        <v/>
      </c>
      <c r="E528" s="5" t="str">
        <f t="shared" si="42"/>
        <v/>
      </c>
      <c r="F528" s="6" t="str">
        <f t="shared" si="43"/>
        <v/>
      </c>
      <c r="G528"/>
      <c r="H528"/>
      <c r="I528"/>
      <c r="J528"/>
      <c r="L528"/>
    </row>
    <row r="529" spans="1:12" x14ac:dyDescent="0.2">
      <c r="A529" s="2" t="str">
        <f>IF(B529&lt;&gt;"",528,"")</f>
        <v/>
      </c>
      <c r="B529" s="5" t="str">
        <f t="shared" si="40"/>
        <v/>
      </c>
      <c r="C529" s="5" t="str">
        <f t="shared" si="41"/>
        <v/>
      </c>
      <c r="D529" s="5" t="str">
        <f t="shared" si="44"/>
        <v/>
      </c>
      <c r="E529" s="5" t="str">
        <f t="shared" si="42"/>
        <v/>
      </c>
      <c r="F529" s="6" t="str">
        <f t="shared" si="43"/>
        <v/>
      </c>
      <c r="G529"/>
      <c r="H529"/>
      <c r="I529"/>
      <c r="J529"/>
      <c r="L529"/>
    </row>
    <row r="530" spans="1:12" x14ac:dyDescent="0.2">
      <c r="A530" s="2" t="str">
        <f>IF(B530&lt;&gt;"",529,"")</f>
        <v/>
      </c>
      <c r="B530" s="5" t="str">
        <f t="shared" si="40"/>
        <v/>
      </c>
      <c r="C530" s="5" t="str">
        <f t="shared" si="41"/>
        <v/>
      </c>
      <c r="D530" s="5" t="str">
        <f t="shared" si="44"/>
        <v/>
      </c>
      <c r="E530" s="5" t="str">
        <f t="shared" si="42"/>
        <v/>
      </c>
      <c r="F530" s="6" t="str">
        <f t="shared" si="43"/>
        <v/>
      </c>
      <c r="G530"/>
      <c r="H530"/>
      <c r="I530"/>
      <c r="J530"/>
      <c r="L530"/>
    </row>
    <row r="531" spans="1:12" x14ac:dyDescent="0.2">
      <c r="A531" s="2" t="str">
        <f>IF(B531&lt;&gt;"",530,"")</f>
        <v/>
      </c>
      <c r="B531" s="5" t="str">
        <f t="shared" si="40"/>
        <v/>
      </c>
      <c r="C531" s="5" t="str">
        <f t="shared" si="41"/>
        <v/>
      </c>
      <c r="D531" s="5" t="str">
        <f t="shared" si="44"/>
        <v/>
      </c>
      <c r="E531" s="5" t="str">
        <f t="shared" si="42"/>
        <v/>
      </c>
      <c r="F531" s="6" t="str">
        <f t="shared" si="43"/>
        <v/>
      </c>
      <c r="G531"/>
      <c r="H531"/>
      <c r="I531"/>
      <c r="J531"/>
      <c r="L531"/>
    </row>
    <row r="532" spans="1:12" x14ac:dyDescent="0.2">
      <c r="A532" s="2" t="str">
        <f>IF(B532&lt;&gt;"",531,"")</f>
        <v/>
      </c>
      <c r="B532" s="5" t="str">
        <f t="shared" si="40"/>
        <v/>
      </c>
      <c r="C532" s="5" t="str">
        <f t="shared" si="41"/>
        <v/>
      </c>
      <c r="D532" s="5" t="str">
        <f t="shared" si="44"/>
        <v/>
      </c>
      <c r="E532" s="5" t="str">
        <f t="shared" si="42"/>
        <v/>
      </c>
      <c r="F532" s="6" t="str">
        <f t="shared" si="43"/>
        <v/>
      </c>
      <c r="G532"/>
      <c r="H532"/>
      <c r="I532"/>
      <c r="J532"/>
      <c r="L532"/>
    </row>
    <row r="533" spans="1:12" x14ac:dyDescent="0.2">
      <c r="A533" s="2" t="str">
        <f>IF(B533&lt;&gt;"",532,"")</f>
        <v/>
      </c>
      <c r="B533" s="5" t="str">
        <f t="shared" si="40"/>
        <v/>
      </c>
      <c r="C533" s="5" t="str">
        <f t="shared" si="41"/>
        <v/>
      </c>
      <c r="D533" s="5" t="str">
        <f t="shared" si="44"/>
        <v/>
      </c>
      <c r="E533" s="5" t="str">
        <f t="shared" si="42"/>
        <v/>
      </c>
      <c r="F533" s="6" t="str">
        <f t="shared" si="43"/>
        <v/>
      </c>
      <c r="G533"/>
      <c r="H533"/>
      <c r="I533"/>
      <c r="J533"/>
      <c r="L533"/>
    </row>
    <row r="534" spans="1:12" x14ac:dyDescent="0.2">
      <c r="A534" s="2" t="str">
        <f>IF(B534&lt;&gt;"",533,"")</f>
        <v/>
      </c>
      <c r="B534" s="5" t="str">
        <f t="shared" si="40"/>
        <v/>
      </c>
      <c r="C534" s="5" t="str">
        <f t="shared" si="41"/>
        <v/>
      </c>
      <c r="D534" s="5" t="str">
        <f t="shared" si="44"/>
        <v/>
      </c>
      <c r="E534" s="5" t="str">
        <f t="shared" si="42"/>
        <v/>
      </c>
      <c r="F534" s="6" t="str">
        <f t="shared" si="43"/>
        <v/>
      </c>
      <c r="G534"/>
      <c r="H534"/>
      <c r="I534"/>
      <c r="J534"/>
      <c r="L534"/>
    </row>
    <row r="535" spans="1:12" x14ac:dyDescent="0.2">
      <c r="A535" s="2" t="str">
        <f>IF(B535&lt;&gt;"",534,"")</f>
        <v/>
      </c>
      <c r="B535" s="5" t="str">
        <f t="shared" si="40"/>
        <v/>
      </c>
      <c r="C535" s="5" t="str">
        <f t="shared" si="41"/>
        <v/>
      </c>
      <c r="D535" s="5" t="str">
        <f t="shared" si="44"/>
        <v/>
      </c>
      <c r="E535" s="5" t="str">
        <f t="shared" si="42"/>
        <v/>
      </c>
      <c r="F535" s="6" t="str">
        <f t="shared" si="43"/>
        <v/>
      </c>
      <c r="G535"/>
      <c r="H535"/>
      <c r="I535"/>
      <c r="J535"/>
      <c r="L535"/>
    </row>
    <row r="536" spans="1:12" x14ac:dyDescent="0.2">
      <c r="A536" s="2" t="str">
        <f>IF(B536&lt;&gt;"",535,"")</f>
        <v/>
      </c>
      <c r="B536" s="5" t="str">
        <f t="shared" si="40"/>
        <v/>
      </c>
      <c r="C536" s="5" t="str">
        <f t="shared" si="41"/>
        <v/>
      </c>
      <c r="D536" s="5" t="str">
        <f t="shared" si="44"/>
        <v/>
      </c>
      <c r="E536" s="5" t="str">
        <f t="shared" si="42"/>
        <v/>
      </c>
      <c r="F536" s="6" t="str">
        <f t="shared" si="43"/>
        <v/>
      </c>
      <c r="G536"/>
      <c r="H536"/>
      <c r="I536"/>
      <c r="J536"/>
      <c r="L536"/>
    </row>
    <row r="537" spans="1:12" x14ac:dyDescent="0.2">
      <c r="A537" s="2" t="str">
        <f>IF(B537&lt;&gt;"",536,"")</f>
        <v/>
      </c>
      <c r="B537" s="5" t="str">
        <f t="shared" si="40"/>
        <v/>
      </c>
      <c r="C537" s="5" t="str">
        <f t="shared" si="41"/>
        <v/>
      </c>
      <c r="D537" s="5" t="str">
        <f t="shared" si="44"/>
        <v/>
      </c>
      <c r="E537" s="5" t="str">
        <f t="shared" si="42"/>
        <v/>
      </c>
      <c r="F537" s="6" t="str">
        <f t="shared" si="43"/>
        <v/>
      </c>
      <c r="G537"/>
      <c r="H537"/>
      <c r="I537"/>
      <c r="J537"/>
      <c r="L537"/>
    </row>
    <row r="538" spans="1:12" x14ac:dyDescent="0.2">
      <c r="A538" s="2" t="str">
        <f>IF(B538&lt;&gt;"",537,"")</f>
        <v/>
      </c>
      <c r="B538" s="5" t="str">
        <f t="shared" si="40"/>
        <v/>
      </c>
      <c r="C538" s="5" t="str">
        <f t="shared" si="41"/>
        <v/>
      </c>
      <c r="D538" s="5" t="str">
        <f t="shared" si="44"/>
        <v/>
      </c>
      <c r="E538" s="5" t="str">
        <f t="shared" si="42"/>
        <v/>
      </c>
      <c r="F538" s="6" t="str">
        <f t="shared" si="43"/>
        <v/>
      </c>
      <c r="G538"/>
      <c r="H538"/>
      <c r="I538"/>
      <c r="J538"/>
      <c r="L538"/>
    </row>
    <row r="539" spans="1:12" x14ac:dyDescent="0.2">
      <c r="A539" s="2" t="str">
        <f>IF(B539&lt;&gt;"",538,"")</f>
        <v/>
      </c>
      <c r="B539" s="5" t="str">
        <f t="shared" si="40"/>
        <v/>
      </c>
      <c r="C539" s="5" t="str">
        <f t="shared" si="41"/>
        <v/>
      </c>
      <c r="D539" s="5" t="str">
        <f t="shared" si="44"/>
        <v/>
      </c>
      <c r="E539" s="5" t="str">
        <f t="shared" si="42"/>
        <v/>
      </c>
      <c r="F539" s="6" t="str">
        <f t="shared" si="43"/>
        <v/>
      </c>
      <c r="G539"/>
      <c r="H539"/>
      <c r="I539"/>
      <c r="J539"/>
      <c r="L539"/>
    </row>
    <row r="540" spans="1:12" x14ac:dyDescent="0.2">
      <c r="A540" s="2" t="str">
        <f>IF(B540&lt;&gt;"",539,"")</f>
        <v/>
      </c>
      <c r="B540" s="5" t="str">
        <f t="shared" si="40"/>
        <v/>
      </c>
      <c r="C540" s="5" t="str">
        <f t="shared" si="41"/>
        <v/>
      </c>
      <c r="D540" s="5" t="str">
        <f t="shared" si="44"/>
        <v/>
      </c>
      <c r="E540" s="5" t="str">
        <f t="shared" si="42"/>
        <v/>
      </c>
      <c r="F540" s="6" t="str">
        <f t="shared" si="43"/>
        <v/>
      </c>
      <c r="G540"/>
      <c r="H540"/>
      <c r="I540"/>
      <c r="J540"/>
      <c r="L540"/>
    </row>
    <row r="541" spans="1:12" x14ac:dyDescent="0.2">
      <c r="A541" s="2" t="str">
        <f>IF(B541&lt;&gt;"",540,"")</f>
        <v/>
      </c>
      <c r="B541" s="5" t="str">
        <f t="shared" si="40"/>
        <v/>
      </c>
      <c r="C541" s="5" t="str">
        <f t="shared" si="41"/>
        <v/>
      </c>
      <c r="D541" s="5" t="str">
        <f t="shared" si="44"/>
        <v/>
      </c>
      <c r="E541" s="5" t="str">
        <f t="shared" si="42"/>
        <v/>
      </c>
      <c r="F541" s="6" t="str">
        <f t="shared" si="43"/>
        <v/>
      </c>
      <c r="G541"/>
      <c r="H541"/>
      <c r="I541"/>
      <c r="J541"/>
      <c r="L541"/>
    </row>
    <row r="542" spans="1:12" x14ac:dyDescent="0.2">
      <c r="A542" s="2" t="str">
        <f>IF(B542&lt;&gt;"",541,"")</f>
        <v/>
      </c>
      <c r="B542" s="5" t="str">
        <f t="shared" si="40"/>
        <v/>
      </c>
      <c r="C542" s="5" t="str">
        <f t="shared" si="41"/>
        <v/>
      </c>
      <c r="D542" s="5" t="str">
        <f t="shared" si="44"/>
        <v/>
      </c>
      <c r="E542" s="5" t="str">
        <f t="shared" si="42"/>
        <v/>
      </c>
      <c r="F542" s="6" t="str">
        <f t="shared" si="43"/>
        <v/>
      </c>
      <c r="G542"/>
      <c r="H542"/>
      <c r="I542"/>
      <c r="J542"/>
      <c r="L542"/>
    </row>
    <row r="543" spans="1:12" x14ac:dyDescent="0.2">
      <c r="A543" s="2" t="str">
        <f>IF(B543&lt;&gt;"",542,"")</f>
        <v/>
      </c>
      <c r="B543" s="5" t="str">
        <f t="shared" si="40"/>
        <v/>
      </c>
      <c r="C543" s="5" t="str">
        <f t="shared" si="41"/>
        <v/>
      </c>
      <c r="D543" s="5" t="str">
        <f t="shared" si="44"/>
        <v/>
      </c>
      <c r="E543" s="5" t="str">
        <f t="shared" si="42"/>
        <v/>
      </c>
      <c r="F543" s="6" t="str">
        <f t="shared" si="43"/>
        <v/>
      </c>
      <c r="G543"/>
      <c r="H543"/>
      <c r="I543"/>
      <c r="J543"/>
      <c r="L543"/>
    </row>
    <row r="544" spans="1:12" x14ac:dyDescent="0.2">
      <c r="A544" s="2" t="str">
        <f>IF(B544&lt;&gt;"",543,"")</f>
        <v/>
      </c>
      <c r="B544" s="5" t="str">
        <f t="shared" si="40"/>
        <v/>
      </c>
      <c r="C544" s="5" t="str">
        <f t="shared" si="41"/>
        <v/>
      </c>
      <c r="D544" s="5" t="str">
        <f t="shared" si="44"/>
        <v/>
      </c>
      <c r="E544" s="5" t="str">
        <f t="shared" si="42"/>
        <v/>
      </c>
      <c r="F544" s="6" t="str">
        <f t="shared" si="43"/>
        <v/>
      </c>
      <c r="G544"/>
      <c r="H544"/>
      <c r="I544"/>
      <c r="J544"/>
      <c r="L544"/>
    </row>
    <row r="545" spans="1:12" x14ac:dyDescent="0.2">
      <c r="A545" s="2" t="str">
        <f>IF(B545&lt;&gt;"",544,"")</f>
        <v/>
      </c>
      <c r="B545" s="5" t="str">
        <f t="shared" si="40"/>
        <v/>
      </c>
      <c r="C545" s="5" t="str">
        <f t="shared" si="41"/>
        <v/>
      </c>
      <c r="D545" s="5" t="str">
        <f t="shared" si="44"/>
        <v/>
      </c>
      <c r="E545" s="5" t="str">
        <f t="shared" si="42"/>
        <v/>
      </c>
      <c r="F545" s="6" t="str">
        <f t="shared" si="43"/>
        <v/>
      </c>
      <c r="G545"/>
      <c r="H545"/>
      <c r="I545"/>
      <c r="J545"/>
      <c r="L545"/>
    </row>
    <row r="546" spans="1:12" x14ac:dyDescent="0.2">
      <c r="A546" s="2" t="str">
        <f>IF(B546&lt;&gt;"",545,"")</f>
        <v/>
      </c>
      <c r="B546" s="5" t="str">
        <f t="shared" si="40"/>
        <v/>
      </c>
      <c r="C546" s="5" t="str">
        <f t="shared" si="41"/>
        <v/>
      </c>
      <c r="D546" s="5" t="str">
        <f t="shared" si="44"/>
        <v/>
      </c>
      <c r="E546" s="5" t="str">
        <f t="shared" si="42"/>
        <v/>
      </c>
      <c r="F546" s="6" t="str">
        <f t="shared" si="43"/>
        <v/>
      </c>
      <c r="G546"/>
      <c r="H546"/>
      <c r="I546"/>
      <c r="J546"/>
      <c r="L546"/>
    </row>
    <row r="547" spans="1:12" x14ac:dyDescent="0.2">
      <c r="A547" s="2" t="str">
        <f>IF(B547&lt;&gt;"",546,"")</f>
        <v/>
      </c>
      <c r="B547" s="5" t="str">
        <f t="shared" si="40"/>
        <v/>
      </c>
      <c r="C547" s="5" t="str">
        <f t="shared" si="41"/>
        <v/>
      </c>
      <c r="D547" s="5" t="str">
        <f t="shared" si="44"/>
        <v/>
      </c>
      <c r="E547" s="5" t="str">
        <f t="shared" si="42"/>
        <v/>
      </c>
      <c r="F547" s="6" t="str">
        <f t="shared" si="43"/>
        <v/>
      </c>
      <c r="G547"/>
      <c r="H547"/>
      <c r="I547"/>
      <c r="J547"/>
      <c r="L547"/>
    </row>
    <row r="548" spans="1:12" x14ac:dyDescent="0.2">
      <c r="A548" s="2" t="str">
        <f>IF(B548&lt;&gt;"",547,"")</f>
        <v/>
      </c>
      <c r="B548" s="5" t="str">
        <f t="shared" si="40"/>
        <v/>
      </c>
      <c r="C548" s="5" t="str">
        <f t="shared" si="41"/>
        <v/>
      </c>
      <c r="D548" s="5" t="str">
        <f t="shared" si="44"/>
        <v/>
      </c>
      <c r="E548" s="5" t="str">
        <f t="shared" si="42"/>
        <v/>
      </c>
      <c r="F548" s="6" t="str">
        <f t="shared" si="43"/>
        <v/>
      </c>
      <c r="G548"/>
      <c r="H548"/>
      <c r="I548"/>
      <c r="J548"/>
      <c r="L548"/>
    </row>
    <row r="549" spans="1:12" x14ac:dyDescent="0.2">
      <c r="A549" s="2" t="str">
        <f>IF(B549&lt;&gt;"",548,"")</f>
        <v/>
      </c>
      <c r="B549" s="5" t="str">
        <f t="shared" si="40"/>
        <v/>
      </c>
      <c r="C549" s="5" t="str">
        <f t="shared" si="41"/>
        <v/>
      </c>
      <c r="D549" s="5" t="str">
        <f t="shared" si="44"/>
        <v/>
      </c>
      <c r="E549" s="5" t="str">
        <f t="shared" si="42"/>
        <v/>
      </c>
      <c r="F549" s="6" t="str">
        <f t="shared" si="43"/>
        <v/>
      </c>
      <c r="G549"/>
      <c r="H549"/>
      <c r="I549"/>
      <c r="J549"/>
      <c r="L549"/>
    </row>
    <row r="550" spans="1:12" x14ac:dyDescent="0.2">
      <c r="A550" s="2" t="str">
        <f>IF(B550&lt;&gt;"",549,"")</f>
        <v/>
      </c>
      <c r="B550" s="5" t="str">
        <f t="shared" si="40"/>
        <v/>
      </c>
      <c r="C550" s="5" t="str">
        <f t="shared" si="41"/>
        <v/>
      </c>
      <c r="D550" s="5" t="str">
        <f t="shared" si="44"/>
        <v/>
      </c>
      <c r="E550" s="5" t="str">
        <f t="shared" si="42"/>
        <v/>
      </c>
      <c r="F550" s="6" t="str">
        <f t="shared" si="43"/>
        <v/>
      </c>
      <c r="G550"/>
      <c r="H550"/>
      <c r="I550"/>
      <c r="J550"/>
      <c r="L550"/>
    </row>
    <row r="551" spans="1:12" x14ac:dyDescent="0.2">
      <c r="A551" s="2" t="str">
        <f>IF(B551&lt;&gt;"",550,"")</f>
        <v/>
      </c>
      <c r="B551" s="5" t="str">
        <f t="shared" si="40"/>
        <v/>
      </c>
      <c r="C551" s="5" t="str">
        <f t="shared" si="41"/>
        <v/>
      </c>
      <c r="D551" s="5" t="str">
        <f t="shared" si="44"/>
        <v/>
      </c>
      <c r="E551" s="5" t="str">
        <f t="shared" si="42"/>
        <v/>
      </c>
      <c r="F551" s="6" t="str">
        <f t="shared" si="43"/>
        <v/>
      </c>
      <c r="G551"/>
      <c r="H551"/>
      <c r="I551"/>
      <c r="J551"/>
      <c r="L551"/>
    </row>
    <row r="552" spans="1:12" x14ac:dyDescent="0.2">
      <c r="A552" s="2" t="str">
        <f>IF(B552&lt;&gt;"",551,"")</f>
        <v/>
      </c>
      <c r="B552" s="5" t="str">
        <f t="shared" si="40"/>
        <v/>
      </c>
      <c r="C552" s="5" t="str">
        <f t="shared" si="41"/>
        <v/>
      </c>
      <c r="D552" s="5" t="str">
        <f t="shared" si="44"/>
        <v/>
      </c>
      <c r="E552" s="5" t="str">
        <f t="shared" si="42"/>
        <v/>
      </c>
      <c r="F552" s="6" t="str">
        <f t="shared" si="43"/>
        <v/>
      </c>
      <c r="G552"/>
      <c r="H552"/>
      <c r="I552"/>
      <c r="J552"/>
      <c r="L552"/>
    </row>
    <row r="553" spans="1:12" x14ac:dyDescent="0.2">
      <c r="A553" s="2" t="str">
        <f>IF(B553&lt;&gt;"",552,"")</f>
        <v/>
      </c>
      <c r="B553" s="5" t="str">
        <f t="shared" si="40"/>
        <v/>
      </c>
      <c r="C553" s="5" t="str">
        <f t="shared" si="41"/>
        <v/>
      </c>
      <c r="D553" s="5" t="str">
        <f t="shared" si="44"/>
        <v/>
      </c>
      <c r="E553" s="5" t="str">
        <f t="shared" si="42"/>
        <v/>
      </c>
      <c r="F553" s="6" t="str">
        <f t="shared" si="43"/>
        <v/>
      </c>
      <c r="G553"/>
      <c r="H553"/>
      <c r="I553"/>
      <c r="J553"/>
      <c r="L553"/>
    </row>
    <row r="554" spans="1:12" x14ac:dyDescent="0.2">
      <c r="A554" s="2" t="str">
        <f>IF(B554&lt;&gt;"",553,"")</f>
        <v/>
      </c>
      <c r="B554" s="5" t="str">
        <f t="shared" ref="B554:B601" si="45">IFERROR(IF(B553-D553&gt;=0.01,B553-D553,""),"")</f>
        <v/>
      </c>
      <c r="C554" s="5" t="str">
        <f t="shared" ref="C554:C601" si="46">IFERROR(B554*$I$4/12,"")</f>
        <v/>
      </c>
      <c r="D554" s="5" t="str">
        <f t="shared" si="44"/>
        <v/>
      </c>
      <c r="E554" s="5" t="str">
        <f t="shared" ref="E554:E601" si="47">IF(A554&lt;&gt;"",B554-D554,"")</f>
        <v/>
      </c>
      <c r="F554" s="6" t="str">
        <f t="shared" si="43"/>
        <v/>
      </c>
      <c r="G554"/>
      <c r="H554"/>
      <c r="I554"/>
      <c r="J554"/>
      <c r="L554"/>
    </row>
    <row r="555" spans="1:12" x14ac:dyDescent="0.2">
      <c r="A555" s="2" t="str">
        <f>IF(B555&lt;&gt;"",554,"")</f>
        <v/>
      </c>
      <c r="B555" s="5" t="str">
        <f t="shared" si="45"/>
        <v/>
      </c>
      <c r="C555" s="5" t="str">
        <f t="shared" si="46"/>
        <v/>
      </c>
      <c r="D555" s="5" t="str">
        <f t="shared" si="44"/>
        <v/>
      </c>
      <c r="E555" s="5" t="str">
        <f t="shared" si="47"/>
        <v/>
      </c>
      <c r="F555" s="6" t="str">
        <f t="shared" si="43"/>
        <v/>
      </c>
      <c r="G555"/>
      <c r="H555"/>
      <c r="I555"/>
      <c r="J555"/>
      <c r="L555"/>
    </row>
    <row r="556" spans="1:12" x14ac:dyDescent="0.2">
      <c r="A556" s="2" t="str">
        <f>IF(B556&lt;&gt;"",555,"")</f>
        <v/>
      </c>
      <c r="B556" s="5" t="str">
        <f t="shared" si="45"/>
        <v/>
      </c>
      <c r="C556" s="5" t="str">
        <f t="shared" si="46"/>
        <v/>
      </c>
      <c r="D556" s="5" t="str">
        <f t="shared" si="44"/>
        <v/>
      </c>
      <c r="E556" s="5" t="str">
        <f t="shared" si="47"/>
        <v/>
      </c>
      <c r="F556" s="6" t="str">
        <f t="shared" si="43"/>
        <v/>
      </c>
      <c r="G556"/>
      <c r="H556"/>
      <c r="I556"/>
      <c r="J556"/>
      <c r="L556"/>
    </row>
    <row r="557" spans="1:12" x14ac:dyDescent="0.2">
      <c r="A557" s="2" t="str">
        <f>IF(B557&lt;&gt;"",556,"")</f>
        <v/>
      </c>
      <c r="B557" s="5" t="str">
        <f t="shared" si="45"/>
        <v/>
      </c>
      <c r="C557" s="5" t="str">
        <f t="shared" si="46"/>
        <v/>
      </c>
      <c r="D557" s="5" t="str">
        <f t="shared" si="44"/>
        <v/>
      </c>
      <c r="E557" s="5" t="str">
        <f t="shared" si="47"/>
        <v/>
      </c>
      <c r="F557" s="6" t="str">
        <f t="shared" si="43"/>
        <v/>
      </c>
      <c r="G557"/>
      <c r="H557"/>
      <c r="I557"/>
      <c r="J557"/>
      <c r="L557"/>
    </row>
    <row r="558" spans="1:12" x14ac:dyDescent="0.2">
      <c r="A558" s="2" t="str">
        <f>IF(B558&lt;&gt;"",557,"")</f>
        <v/>
      </c>
      <c r="B558" s="5" t="str">
        <f t="shared" si="45"/>
        <v/>
      </c>
      <c r="C558" s="5" t="str">
        <f t="shared" si="46"/>
        <v/>
      </c>
      <c r="D558" s="5" t="str">
        <f t="shared" si="44"/>
        <v/>
      </c>
      <c r="E558" s="5" t="str">
        <f t="shared" si="47"/>
        <v/>
      </c>
      <c r="F558" s="6" t="str">
        <f t="shared" si="43"/>
        <v/>
      </c>
      <c r="G558"/>
      <c r="H558"/>
      <c r="I558"/>
      <c r="J558"/>
      <c r="L558"/>
    </row>
    <row r="559" spans="1:12" x14ac:dyDescent="0.2">
      <c r="A559" s="2" t="str">
        <f>IF(B559&lt;&gt;"",558,"")</f>
        <v/>
      </c>
      <c r="B559" s="5" t="str">
        <f t="shared" si="45"/>
        <v/>
      </c>
      <c r="C559" s="5" t="str">
        <f t="shared" si="46"/>
        <v/>
      </c>
      <c r="D559" s="5" t="str">
        <f t="shared" si="44"/>
        <v/>
      </c>
      <c r="E559" s="5" t="str">
        <f t="shared" si="47"/>
        <v/>
      </c>
      <c r="F559" s="6" t="str">
        <f t="shared" si="43"/>
        <v/>
      </c>
      <c r="G559"/>
      <c r="H559"/>
      <c r="I559"/>
      <c r="J559"/>
      <c r="L559"/>
    </row>
    <row r="560" spans="1:12" x14ac:dyDescent="0.2">
      <c r="A560" s="2" t="str">
        <f>IF(B560&lt;&gt;"",559,"")</f>
        <v/>
      </c>
      <c r="B560" s="5" t="str">
        <f t="shared" si="45"/>
        <v/>
      </c>
      <c r="C560" s="5" t="str">
        <f t="shared" si="46"/>
        <v/>
      </c>
      <c r="D560" s="5" t="str">
        <f t="shared" si="44"/>
        <v/>
      </c>
      <c r="E560" s="5" t="str">
        <f t="shared" si="47"/>
        <v/>
      </c>
      <c r="F560" s="6" t="str">
        <f t="shared" si="43"/>
        <v/>
      </c>
      <c r="G560"/>
      <c r="H560"/>
      <c r="I560"/>
      <c r="J560"/>
      <c r="L560"/>
    </row>
    <row r="561" spans="1:12" x14ac:dyDescent="0.2">
      <c r="A561" s="2" t="str">
        <f>IF(B561&lt;&gt;"",560,"")</f>
        <v/>
      </c>
      <c r="B561" s="5" t="str">
        <f t="shared" si="45"/>
        <v/>
      </c>
      <c r="C561" s="5" t="str">
        <f t="shared" si="46"/>
        <v/>
      </c>
      <c r="D561" s="5" t="str">
        <f t="shared" si="44"/>
        <v/>
      </c>
      <c r="E561" s="5" t="str">
        <f t="shared" si="47"/>
        <v/>
      </c>
      <c r="F561" s="6" t="str">
        <f t="shared" si="43"/>
        <v/>
      </c>
      <c r="G561"/>
      <c r="H561"/>
      <c r="I561"/>
      <c r="J561"/>
      <c r="L561"/>
    </row>
    <row r="562" spans="1:12" x14ac:dyDescent="0.2">
      <c r="A562" s="2" t="str">
        <f>IF(B562&lt;&gt;"",561,"")</f>
        <v/>
      </c>
      <c r="B562" s="5" t="str">
        <f t="shared" si="45"/>
        <v/>
      </c>
      <c r="C562" s="5" t="str">
        <f t="shared" si="46"/>
        <v/>
      </c>
      <c r="D562" s="5" t="str">
        <f t="shared" si="44"/>
        <v/>
      </c>
      <c r="E562" s="5" t="str">
        <f t="shared" si="47"/>
        <v/>
      </c>
      <c r="F562" s="6" t="str">
        <f t="shared" si="43"/>
        <v/>
      </c>
      <c r="G562"/>
      <c r="H562"/>
      <c r="I562"/>
      <c r="J562"/>
      <c r="L562"/>
    </row>
    <row r="563" spans="1:12" x14ac:dyDescent="0.2">
      <c r="A563" s="2" t="str">
        <f>IF(B563&lt;&gt;"",562,"")</f>
        <v/>
      </c>
      <c r="B563" s="5" t="str">
        <f t="shared" si="45"/>
        <v/>
      </c>
      <c r="C563" s="5" t="str">
        <f t="shared" si="46"/>
        <v/>
      </c>
      <c r="D563" s="5" t="str">
        <f t="shared" si="44"/>
        <v/>
      </c>
      <c r="E563" s="5" t="str">
        <f t="shared" si="47"/>
        <v/>
      </c>
      <c r="F563" s="6" t="str">
        <f t="shared" si="43"/>
        <v/>
      </c>
      <c r="G563"/>
      <c r="H563"/>
      <c r="I563"/>
      <c r="J563"/>
      <c r="L563"/>
    </row>
    <row r="564" spans="1:12" x14ac:dyDescent="0.2">
      <c r="A564" s="2" t="str">
        <f>IF(B564&lt;&gt;"",563,"")</f>
        <v/>
      </c>
      <c r="B564" s="5" t="str">
        <f t="shared" si="45"/>
        <v/>
      </c>
      <c r="C564" s="5" t="str">
        <f t="shared" si="46"/>
        <v/>
      </c>
      <c r="D564" s="5" t="str">
        <f t="shared" si="44"/>
        <v/>
      </c>
      <c r="E564" s="5" t="str">
        <f t="shared" si="47"/>
        <v/>
      </c>
      <c r="F564" s="6" t="str">
        <f t="shared" si="43"/>
        <v/>
      </c>
      <c r="G564"/>
      <c r="H564"/>
      <c r="I564"/>
      <c r="J564"/>
      <c r="L564"/>
    </row>
    <row r="565" spans="1:12" x14ac:dyDescent="0.2">
      <c r="A565" s="2" t="str">
        <f>IF(B565&lt;&gt;"",564,"")</f>
        <v/>
      </c>
      <c r="B565" s="5" t="str">
        <f t="shared" si="45"/>
        <v/>
      </c>
      <c r="C565" s="5" t="str">
        <f t="shared" si="46"/>
        <v/>
      </c>
      <c r="D565" s="5" t="str">
        <f t="shared" si="44"/>
        <v/>
      </c>
      <c r="E565" s="5" t="str">
        <f t="shared" si="47"/>
        <v/>
      </c>
      <c r="F565" s="6" t="str">
        <f t="shared" si="43"/>
        <v/>
      </c>
      <c r="G565"/>
      <c r="H565"/>
      <c r="I565"/>
      <c r="J565"/>
      <c r="L565"/>
    </row>
    <row r="566" spans="1:12" x14ac:dyDescent="0.2">
      <c r="A566" s="2" t="str">
        <f>IF(B566&lt;&gt;"",565,"")</f>
        <v/>
      </c>
      <c r="B566" s="5" t="str">
        <f t="shared" si="45"/>
        <v/>
      </c>
      <c r="C566" s="5" t="str">
        <f t="shared" si="46"/>
        <v/>
      </c>
      <c r="D566" s="5" t="str">
        <f t="shared" si="44"/>
        <v/>
      </c>
      <c r="E566" s="5" t="str">
        <f t="shared" si="47"/>
        <v/>
      </c>
      <c r="F566" s="6" t="str">
        <f t="shared" si="43"/>
        <v/>
      </c>
      <c r="G566"/>
      <c r="H566"/>
      <c r="I566"/>
      <c r="J566"/>
      <c r="L566"/>
    </row>
    <row r="567" spans="1:12" x14ac:dyDescent="0.2">
      <c r="A567" s="2" t="str">
        <f>IF(B567&lt;&gt;"",566,"")</f>
        <v/>
      </c>
      <c r="B567" s="5" t="str">
        <f t="shared" si="45"/>
        <v/>
      </c>
      <c r="C567" s="5" t="str">
        <f t="shared" si="46"/>
        <v/>
      </c>
      <c r="D567" s="5" t="str">
        <f t="shared" si="44"/>
        <v/>
      </c>
      <c r="E567" s="5" t="str">
        <f t="shared" si="47"/>
        <v/>
      </c>
      <c r="F567" s="6" t="str">
        <f t="shared" si="43"/>
        <v/>
      </c>
      <c r="G567"/>
      <c r="H567"/>
      <c r="I567"/>
      <c r="J567"/>
      <c r="L567"/>
    </row>
    <row r="568" spans="1:12" x14ac:dyDescent="0.2">
      <c r="A568" s="2" t="str">
        <f>IF(B568&lt;&gt;"",567,"")</f>
        <v/>
      </c>
      <c r="B568" s="5" t="str">
        <f t="shared" si="45"/>
        <v/>
      </c>
      <c r="C568" s="5" t="str">
        <f t="shared" si="46"/>
        <v/>
      </c>
      <c r="D568" s="5" t="str">
        <f t="shared" si="44"/>
        <v/>
      </c>
      <c r="E568" s="5" t="str">
        <f t="shared" si="47"/>
        <v/>
      </c>
      <c r="F568" s="6" t="str">
        <f t="shared" si="43"/>
        <v/>
      </c>
      <c r="G568"/>
      <c r="H568"/>
      <c r="I568"/>
      <c r="J568"/>
      <c r="L568"/>
    </row>
    <row r="569" spans="1:12" x14ac:dyDescent="0.2">
      <c r="A569" s="2" t="str">
        <f>IF(B569&lt;&gt;"",568,"")</f>
        <v/>
      </c>
      <c r="B569" s="5" t="str">
        <f t="shared" si="45"/>
        <v/>
      </c>
      <c r="C569" s="5" t="str">
        <f t="shared" si="46"/>
        <v/>
      </c>
      <c r="D569" s="5" t="str">
        <f t="shared" si="44"/>
        <v/>
      </c>
      <c r="E569" s="5" t="str">
        <f t="shared" si="47"/>
        <v/>
      </c>
      <c r="F569" s="6" t="str">
        <f t="shared" si="43"/>
        <v/>
      </c>
      <c r="G569"/>
      <c r="H569"/>
      <c r="I569"/>
      <c r="J569"/>
      <c r="L569"/>
    </row>
    <row r="570" spans="1:12" x14ac:dyDescent="0.2">
      <c r="A570" s="2" t="str">
        <f>IF(B570&lt;&gt;"",569,"")</f>
        <v/>
      </c>
      <c r="B570" s="5" t="str">
        <f t="shared" si="45"/>
        <v/>
      </c>
      <c r="C570" s="5" t="str">
        <f t="shared" si="46"/>
        <v/>
      </c>
      <c r="D570" s="5" t="str">
        <f t="shared" si="44"/>
        <v/>
      </c>
      <c r="E570" s="5" t="str">
        <f t="shared" si="47"/>
        <v/>
      </c>
      <c r="F570" s="6" t="str">
        <f t="shared" si="43"/>
        <v/>
      </c>
      <c r="G570"/>
      <c r="H570"/>
      <c r="I570"/>
      <c r="J570"/>
      <c r="L570"/>
    </row>
    <row r="571" spans="1:12" x14ac:dyDescent="0.2">
      <c r="A571" s="2" t="str">
        <f>IF(B571&lt;&gt;"",570,"")</f>
        <v/>
      </c>
      <c r="B571" s="5" t="str">
        <f t="shared" si="45"/>
        <v/>
      </c>
      <c r="C571" s="5" t="str">
        <f t="shared" si="46"/>
        <v/>
      </c>
      <c r="D571" s="5" t="str">
        <f t="shared" si="44"/>
        <v/>
      </c>
      <c r="E571" s="5" t="str">
        <f t="shared" si="47"/>
        <v/>
      </c>
      <c r="F571" s="6" t="str">
        <f t="shared" si="43"/>
        <v/>
      </c>
      <c r="G571"/>
      <c r="H571"/>
      <c r="I571"/>
      <c r="J571"/>
      <c r="L571"/>
    </row>
    <row r="572" spans="1:12" x14ac:dyDescent="0.2">
      <c r="A572" s="2" t="str">
        <f>IF(B572&lt;&gt;"",571,"")</f>
        <v/>
      </c>
      <c r="B572" s="5" t="str">
        <f t="shared" si="45"/>
        <v/>
      </c>
      <c r="C572" s="5" t="str">
        <f t="shared" si="46"/>
        <v/>
      </c>
      <c r="D572" s="5" t="str">
        <f t="shared" si="44"/>
        <v/>
      </c>
      <c r="E572" s="5" t="str">
        <f t="shared" si="47"/>
        <v/>
      </c>
      <c r="F572" s="6" t="str">
        <f t="shared" si="43"/>
        <v/>
      </c>
      <c r="G572"/>
      <c r="H572"/>
      <c r="I572"/>
      <c r="J572"/>
      <c r="L572"/>
    </row>
    <row r="573" spans="1:12" x14ac:dyDescent="0.2">
      <c r="A573" s="2" t="str">
        <f>IF(B573&lt;&gt;"",572,"")</f>
        <v/>
      </c>
      <c r="B573" s="5" t="str">
        <f t="shared" si="45"/>
        <v/>
      </c>
      <c r="C573" s="5" t="str">
        <f t="shared" si="46"/>
        <v/>
      </c>
      <c r="D573" s="5" t="str">
        <f t="shared" si="44"/>
        <v/>
      </c>
      <c r="E573" s="5" t="str">
        <f t="shared" si="47"/>
        <v/>
      </c>
      <c r="F573" s="6" t="str">
        <f t="shared" si="43"/>
        <v/>
      </c>
      <c r="G573"/>
      <c r="H573"/>
      <c r="I573"/>
      <c r="J573"/>
      <c r="L573"/>
    </row>
    <row r="574" spans="1:12" x14ac:dyDescent="0.2">
      <c r="A574" s="2" t="str">
        <f>IF(B574&lt;&gt;"",573,"")</f>
        <v/>
      </c>
      <c r="B574" s="5" t="str">
        <f t="shared" si="45"/>
        <v/>
      </c>
      <c r="C574" s="5" t="str">
        <f t="shared" si="46"/>
        <v/>
      </c>
      <c r="D574" s="5" t="str">
        <f t="shared" si="44"/>
        <v/>
      </c>
      <c r="E574" s="5" t="str">
        <f t="shared" si="47"/>
        <v/>
      </c>
      <c r="F574" s="6" t="str">
        <f t="shared" si="43"/>
        <v/>
      </c>
      <c r="G574"/>
      <c r="H574"/>
      <c r="I574"/>
      <c r="J574"/>
      <c r="L574"/>
    </row>
    <row r="575" spans="1:12" x14ac:dyDescent="0.2">
      <c r="A575" s="2" t="str">
        <f>IF(B575&lt;&gt;"",574,"")</f>
        <v/>
      </c>
      <c r="B575" s="5" t="str">
        <f t="shared" si="45"/>
        <v/>
      </c>
      <c r="C575" s="5" t="str">
        <f t="shared" si="46"/>
        <v/>
      </c>
      <c r="D575" s="5" t="str">
        <f t="shared" si="44"/>
        <v/>
      </c>
      <c r="E575" s="5" t="str">
        <f t="shared" si="47"/>
        <v/>
      </c>
      <c r="F575" s="6" t="str">
        <f t="shared" si="43"/>
        <v/>
      </c>
      <c r="G575"/>
      <c r="H575"/>
      <c r="I575"/>
      <c r="J575"/>
      <c r="L575"/>
    </row>
    <row r="576" spans="1:12" x14ac:dyDescent="0.2">
      <c r="A576" s="2" t="str">
        <f>IF(B576&lt;&gt;"",575,"")</f>
        <v/>
      </c>
      <c r="B576" s="5" t="str">
        <f t="shared" si="45"/>
        <v/>
      </c>
      <c r="C576" s="5" t="str">
        <f t="shared" si="46"/>
        <v/>
      </c>
      <c r="D576" s="5" t="str">
        <f t="shared" si="44"/>
        <v/>
      </c>
      <c r="E576" s="5" t="str">
        <f t="shared" si="47"/>
        <v/>
      </c>
      <c r="F576" s="6" t="str">
        <f t="shared" si="43"/>
        <v/>
      </c>
      <c r="G576"/>
      <c r="H576"/>
      <c r="I576"/>
      <c r="J576"/>
      <c r="L576"/>
    </row>
    <row r="577" spans="1:12" x14ac:dyDescent="0.2">
      <c r="A577" s="2" t="str">
        <f>IF(B577&lt;&gt;"",576,"")</f>
        <v/>
      </c>
      <c r="B577" s="5" t="str">
        <f t="shared" si="45"/>
        <v/>
      </c>
      <c r="C577" s="5" t="str">
        <f t="shared" si="46"/>
        <v/>
      </c>
      <c r="D577" s="5" t="str">
        <f t="shared" si="44"/>
        <v/>
      </c>
      <c r="E577" s="5" t="str">
        <f t="shared" si="47"/>
        <v/>
      </c>
      <c r="F577" s="6" t="str">
        <f t="shared" si="43"/>
        <v/>
      </c>
      <c r="G577"/>
      <c r="H577"/>
      <c r="I577"/>
      <c r="J577"/>
      <c r="L577"/>
    </row>
    <row r="578" spans="1:12" x14ac:dyDescent="0.2">
      <c r="A578" s="2" t="str">
        <f>IF(B578&lt;&gt;"",577,"")</f>
        <v/>
      </c>
      <c r="B578" s="5" t="str">
        <f t="shared" si="45"/>
        <v/>
      </c>
      <c r="C578" s="5" t="str">
        <f t="shared" si="46"/>
        <v/>
      </c>
      <c r="D578" s="5" t="str">
        <f t="shared" si="44"/>
        <v/>
      </c>
      <c r="E578" s="5" t="str">
        <f t="shared" si="47"/>
        <v/>
      </c>
      <c r="F578" s="6" t="str">
        <f t="shared" ref="F578:F601" si="48">IF(A578&lt;&gt;"",$I$6,"")</f>
        <v/>
      </c>
      <c r="G578"/>
      <c r="H578"/>
      <c r="I578"/>
      <c r="J578"/>
      <c r="L578"/>
    </row>
    <row r="579" spans="1:12" x14ac:dyDescent="0.2">
      <c r="A579" s="2" t="str">
        <f>IF(B579&lt;&gt;"",578,"")</f>
        <v/>
      </c>
      <c r="B579" s="5" t="str">
        <f t="shared" si="45"/>
        <v/>
      </c>
      <c r="C579" s="5" t="str">
        <f t="shared" si="46"/>
        <v/>
      </c>
      <c r="D579" s="5" t="str">
        <f t="shared" ref="D579:D601" si="49">IFERROR(F579-C579,"")</f>
        <v/>
      </c>
      <c r="E579" s="5" t="str">
        <f t="shared" si="47"/>
        <v/>
      </c>
      <c r="F579" s="6" t="str">
        <f t="shared" si="48"/>
        <v/>
      </c>
      <c r="G579"/>
      <c r="H579"/>
      <c r="I579"/>
      <c r="J579"/>
      <c r="L579"/>
    </row>
    <row r="580" spans="1:12" x14ac:dyDescent="0.2">
      <c r="A580" s="2" t="str">
        <f>IF(B580&lt;&gt;"",579,"")</f>
        <v/>
      </c>
      <c r="B580" s="5" t="str">
        <f t="shared" si="45"/>
        <v/>
      </c>
      <c r="C580" s="5" t="str">
        <f t="shared" si="46"/>
        <v/>
      </c>
      <c r="D580" s="5" t="str">
        <f t="shared" si="49"/>
        <v/>
      </c>
      <c r="E580" s="5" t="str">
        <f t="shared" si="47"/>
        <v/>
      </c>
      <c r="F580" s="6" t="str">
        <f t="shared" si="48"/>
        <v/>
      </c>
      <c r="G580"/>
      <c r="H580"/>
      <c r="I580"/>
      <c r="J580"/>
      <c r="L580"/>
    </row>
    <row r="581" spans="1:12" x14ac:dyDescent="0.2">
      <c r="A581" s="2" t="str">
        <f>IF(B581&lt;&gt;"",580,"")</f>
        <v/>
      </c>
      <c r="B581" s="5" t="str">
        <f t="shared" si="45"/>
        <v/>
      </c>
      <c r="C581" s="5" t="str">
        <f t="shared" si="46"/>
        <v/>
      </c>
      <c r="D581" s="5" t="str">
        <f t="shared" si="49"/>
        <v/>
      </c>
      <c r="E581" s="5" t="str">
        <f t="shared" si="47"/>
        <v/>
      </c>
      <c r="F581" s="6" t="str">
        <f t="shared" si="48"/>
        <v/>
      </c>
      <c r="G581"/>
      <c r="H581"/>
      <c r="I581"/>
      <c r="J581"/>
      <c r="L581"/>
    </row>
    <row r="582" spans="1:12" x14ac:dyDescent="0.2">
      <c r="A582" s="2" t="str">
        <f>IF(B582&lt;&gt;"",581,"")</f>
        <v/>
      </c>
      <c r="B582" s="5" t="str">
        <f t="shared" si="45"/>
        <v/>
      </c>
      <c r="C582" s="5" t="str">
        <f t="shared" si="46"/>
        <v/>
      </c>
      <c r="D582" s="5" t="str">
        <f t="shared" si="49"/>
        <v/>
      </c>
      <c r="E582" s="5" t="str">
        <f t="shared" si="47"/>
        <v/>
      </c>
      <c r="F582" s="6" t="str">
        <f t="shared" si="48"/>
        <v/>
      </c>
      <c r="G582"/>
      <c r="H582"/>
      <c r="I582"/>
      <c r="J582"/>
      <c r="L582"/>
    </row>
    <row r="583" spans="1:12" x14ac:dyDescent="0.2">
      <c r="A583" s="2" t="str">
        <f>IF(B583&lt;&gt;"",582,"")</f>
        <v/>
      </c>
      <c r="B583" s="5" t="str">
        <f t="shared" si="45"/>
        <v/>
      </c>
      <c r="C583" s="5" t="str">
        <f t="shared" si="46"/>
        <v/>
      </c>
      <c r="D583" s="5" t="str">
        <f t="shared" si="49"/>
        <v/>
      </c>
      <c r="E583" s="5" t="str">
        <f t="shared" si="47"/>
        <v/>
      </c>
      <c r="F583" s="6" t="str">
        <f t="shared" si="48"/>
        <v/>
      </c>
      <c r="G583"/>
      <c r="H583"/>
      <c r="I583"/>
      <c r="J583"/>
      <c r="L583"/>
    </row>
    <row r="584" spans="1:12" x14ac:dyDescent="0.2">
      <c r="A584" s="2" t="str">
        <f>IF(B584&lt;&gt;"",583,"")</f>
        <v/>
      </c>
      <c r="B584" s="5" t="str">
        <f t="shared" si="45"/>
        <v/>
      </c>
      <c r="C584" s="5" t="str">
        <f t="shared" si="46"/>
        <v/>
      </c>
      <c r="D584" s="5" t="str">
        <f t="shared" si="49"/>
        <v/>
      </c>
      <c r="E584" s="5" t="str">
        <f t="shared" si="47"/>
        <v/>
      </c>
      <c r="F584" s="6" t="str">
        <f t="shared" si="48"/>
        <v/>
      </c>
      <c r="G584"/>
      <c r="H584"/>
      <c r="I584"/>
      <c r="J584"/>
      <c r="L584"/>
    </row>
    <row r="585" spans="1:12" x14ac:dyDescent="0.2">
      <c r="A585" s="2" t="str">
        <f>IF(B585&lt;&gt;"",584,"")</f>
        <v/>
      </c>
      <c r="B585" s="5" t="str">
        <f t="shared" si="45"/>
        <v/>
      </c>
      <c r="C585" s="5" t="str">
        <f t="shared" si="46"/>
        <v/>
      </c>
      <c r="D585" s="5" t="str">
        <f t="shared" si="49"/>
        <v/>
      </c>
      <c r="E585" s="5" t="str">
        <f t="shared" si="47"/>
        <v/>
      </c>
      <c r="F585" s="6" t="str">
        <f t="shared" si="48"/>
        <v/>
      </c>
      <c r="G585"/>
      <c r="H585"/>
      <c r="I585"/>
      <c r="J585"/>
      <c r="L585"/>
    </row>
    <row r="586" spans="1:12" x14ac:dyDescent="0.2">
      <c r="A586" s="2" t="str">
        <f>IF(B586&lt;&gt;"",585,"")</f>
        <v/>
      </c>
      <c r="B586" s="5" t="str">
        <f t="shared" si="45"/>
        <v/>
      </c>
      <c r="C586" s="5" t="str">
        <f t="shared" si="46"/>
        <v/>
      </c>
      <c r="D586" s="5" t="str">
        <f t="shared" si="49"/>
        <v/>
      </c>
      <c r="E586" s="5" t="str">
        <f t="shared" si="47"/>
        <v/>
      </c>
      <c r="F586" s="6" t="str">
        <f t="shared" si="48"/>
        <v/>
      </c>
      <c r="G586"/>
      <c r="H586"/>
      <c r="I586"/>
      <c r="J586"/>
      <c r="L586"/>
    </row>
    <row r="587" spans="1:12" x14ac:dyDescent="0.2">
      <c r="A587" s="2" t="str">
        <f>IF(B587&lt;&gt;"",586,"")</f>
        <v/>
      </c>
      <c r="B587" s="5" t="str">
        <f t="shared" si="45"/>
        <v/>
      </c>
      <c r="C587" s="5" t="str">
        <f t="shared" si="46"/>
        <v/>
      </c>
      <c r="D587" s="5" t="str">
        <f t="shared" si="49"/>
        <v/>
      </c>
      <c r="E587" s="5" t="str">
        <f t="shared" si="47"/>
        <v/>
      </c>
      <c r="F587" s="6" t="str">
        <f t="shared" si="48"/>
        <v/>
      </c>
      <c r="G587"/>
      <c r="H587"/>
      <c r="I587"/>
      <c r="J587"/>
      <c r="L587"/>
    </row>
    <row r="588" spans="1:12" x14ac:dyDescent="0.2">
      <c r="A588" s="2" t="str">
        <f>IF(B588&lt;&gt;"",587,"")</f>
        <v/>
      </c>
      <c r="B588" s="5" t="str">
        <f t="shared" si="45"/>
        <v/>
      </c>
      <c r="C588" s="5" t="str">
        <f t="shared" si="46"/>
        <v/>
      </c>
      <c r="D588" s="5" t="str">
        <f t="shared" si="49"/>
        <v/>
      </c>
      <c r="E588" s="5" t="str">
        <f t="shared" si="47"/>
        <v/>
      </c>
      <c r="F588" s="6" t="str">
        <f t="shared" si="48"/>
        <v/>
      </c>
      <c r="G588"/>
      <c r="H588"/>
      <c r="I588"/>
      <c r="J588"/>
      <c r="L588"/>
    </row>
    <row r="589" spans="1:12" x14ac:dyDescent="0.2">
      <c r="A589" s="2" t="str">
        <f>IF(B589&lt;&gt;"",588,"")</f>
        <v/>
      </c>
      <c r="B589" s="5" t="str">
        <f t="shared" si="45"/>
        <v/>
      </c>
      <c r="C589" s="5" t="str">
        <f t="shared" si="46"/>
        <v/>
      </c>
      <c r="D589" s="5" t="str">
        <f t="shared" si="49"/>
        <v/>
      </c>
      <c r="E589" s="5" t="str">
        <f t="shared" si="47"/>
        <v/>
      </c>
      <c r="F589" s="6" t="str">
        <f t="shared" si="48"/>
        <v/>
      </c>
      <c r="G589"/>
      <c r="H589"/>
      <c r="I589"/>
      <c r="J589"/>
      <c r="L589"/>
    </row>
    <row r="590" spans="1:12" x14ac:dyDescent="0.2">
      <c r="A590" s="2" t="str">
        <f>IF(B590&lt;&gt;"",589,"")</f>
        <v/>
      </c>
      <c r="B590" s="5" t="str">
        <f t="shared" si="45"/>
        <v/>
      </c>
      <c r="C590" s="5" t="str">
        <f t="shared" si="46"/>
        <v/>
      </c>
      <c r="D590" s="5" t="str">
        <f t="shared" si="49"/>
        <v/>
      </c>
      <c r="E590" s="5" t="str">
        <f t="shared" si="47"/>
        <v/>
      </c>
      <c r="F590" s="6" t="str">
        <f t="shared" si="48"/>
        <v/>
      </c>
      <c r="G590"/>
      <c r="H590"/>
      <c r="I590"/>
      <c r="J590"/>
      <c r="L590"/>
    </row>
    <row r="591" spans="1:12" x14ac:dyDescent="0.2">
      <c r="A591" s="2" t="str">
        <f>IF(B591&lt;&gt;"",590,"")</f>
        <v/>
      </c>
      <c r="B591" s="5" t="str">
        <f t="shared" si="45"/>
        <v/>
      </c>
      <c r="C591" s="5" t="str">
        <f t="shared" si="46"/>
        <v/>
      </c>
      <c r="D591" s="5" t="str">
        <f t="shared" si="49"/>
        <v/>
      </c>
      <c r="E591" s="5" t="str">
        <f t="shared" si="47"/>
        <v/>
      </c>
      <c r="F591" s="6" t="str">
        <f t="shared" si="48"/>
        <v/>
      </c>
      <c r="G591"/>
      <c r="H591"/>
      <c r="I591"/>
      <c r="J591"/>
      <c r="L591"/>
    </row>
    <row r="592" spans="1:12" x14ac:dyDescent="0.2">
      <c r="A592" s="2" t="str">
        <f>IF(B592&lt;&gt;"",591,"")</f>
        <v/>
      </c>
      <c r="B592" s="5" t="str">
        <f t="shared" si="45"/>
        <v/>
      </c>
      <c r="C592" s="5" t="str">
        <f t="shared" si="46"/>
        <v/>
      </c>
      <c r="D592" s="5" t="str">
        <f t="shared" si="49"/>
        <v/>
      </c>
      <c r="E592" s="5" t="str">
        <f t="shared" si="47"/>
        <v/>
      </c>
      <c r="F592" s="6" t="str">
        <f t="shared" si="48"/>
        <v/>
      </c>
      <c r="G592"/>
      <c r="H592"/>
      <c r="I592"/>
      <c r="J592"/>
      <c r="L592"/>
    </row>
    <row r="593" spans="1:12" x14ac:dyDescent="0.2">
      <c r="A593" s="2" t="str">
        <f>IF(B593&lt;&gt;"",592,"")</f>
        <v/>
      </c>
      <c r="B593" s="5" t="str">
        <f t="shared" si="45"/>
        <v/>
      </c>
      <c r="C593" s="5" t="str">
        <f t="shared" si="46"/>
        <v/>
      </c>
      <c r="D593" s="5" t="str">
        <f t="shared" si="49"/>
        <v/>
      </c>
      <c r="E593" s="5" t="str">
        <f t="shared" si="47"/>
        <v/>
      </c>
      <c r="F593" s="6" t="str">
        <f t="shared" si="48"/>
        <v/>
      </c>
      <c r="G593"/>
      <c r="H593"/>
      <c r="I593"/>
      <c r="J593"/>
      <c r="L593"/>
    </row>
    <row r="594" spans="1:12" x14ac:dyDescent="0.2">
      <c r="A594" s="2" t="str">
        <f>IF(B594&lt;&gt;"",593,"")</f>
        <v/>
      </c>
      <c r="B594" s="5" t="str">
        <f t="shared" si="45"/>
        <v/>
      </c>
      <c r="C594" s="5" t="str">
        <f t="shared" si="46"/>
        <v/>
      </c>
      <c r="D594" s="5" t="str">
        <f t="shared" si="49"/>
        <v/>
      </c>
      <c r="E594" s="5" t="str">
        <f t="shared" si="47"/>
        <v/>
      </c>
      <c r="F594" s="6" t="str">
        <f t="shared" si="48"/>
        <v/>
      </c>
      <c r="G594"/>
      <c r="H594"/>
      <c r="I594"/>
      <c r="J594"/>
      <c r="L594"/>
    </row>
    <row r="595" spans="1:12" x14ac:dyDescent="0.2">
      <c r="A595" s="2" t="str">
        <f>IF(B595&lt;&gt;"",594,"")</f>
        <v/>
      </c>
      <c r="B595" s="5" t="str">
        <f t="shared" si="45"/>
        <v/>
      </c>
      <c r="C595" s="5" t="str">
        <f t="shared" si="46"/>
        <v/>
      </c>
      <c r="D595" s="5" t="str">
        <f t="shared" si="49"/>
        <v/>
      </c>
      <c r="E595" s="5" t="str">
        <f t="shared" si="47"/>
        <v/>
      </c>
      <c r="F595" s="6" t="str">
        <f t="shared" si="48"/>
        <v/>
      </c>
      <c r="G595"/>
      <c r="H595"/>
      <c r="I595"/>
      <c r="J595"/>
      <c r="L595"/>
    </row>
    <row r="596" spans="1:12" x14ac:dyDescent="0.2">
      <c r="A596" s="2" t="str">
        <f>IF(B596&lt;&gt;"",595,"")</f>
        <v/>
      </c>
      <c r="B596" s="5" t="str">
        <f t="shared" si="45"/>
        <v/>
      </c>
      <c r="C596" s="5" t="str">
        <f t="shared" si="46"/>
        <v/>
      </c>
      <c r="D596" s="5" t="str">
        <f t="shared" si="49"/>
        <v/>
      </c>
      <c r="E596" s="5" t="str">
        <f t="shared" si="47"/>
        <v/>
      </c>
      <c r="F596" s="6" t="str">
        <f t="shared" si="48"/>
        <v/>
      </c>
      <c r="G596"/>
      <c r="H596"/>
      <c r="I596"/>
      <c r="J596"/>
      <c r="L596"/>
    </row>
    <row r="597" spans="1:12" x14ac:dyDescent="0.2">
      <c r="A597" s="2" t="str">
        <f>IF(B597&lt;&gt;"",596,"")</f>
        <v/>
      </c>
      <c r="B597" s="5" t="str">
        <f t="shared" si="45"/>
        <v/>
      </c>
      <c r="C597" s="5" t="str">
        <f t="shared" si="46"/>
        <v/>
      </c>
      <c r="D597" s="5" t="str">
        <f t="shared" si="49"/>
        <v/>
      </c>
      <c r="E597" s="5" t="str">
        <f t="shared" si="47"/>
        <v/>
      </c>
      <c r="F597" s="6" t="str">
        <f t="shared" si="48"/>
        <v/>
      </c>
      <c r="G597"/>
      <c r="H597"/>
      <c r="I597"/>
      <c r="J597"/>
      <c r="L597"/>
    </row>
    <row r="598" spans="1:12" x14ac:dyDescent="0.2">
      <c r="A598" s="2" t="str">
        <f>IF(B598&lt;&gt;"",597,"")</f>
        <v/>
      </c>
      <c r="B598" s="5" t="str">
        <f t="shared" si="45"/>
        <v/>
      </c>
      <c r="C598" s="5" t="str">
        <f t="shared" si="46"/>
        <v/>
      </c>
      <c r="D598" s="5" t="str">
        <f t="shared" si="49"/>
        <v/>
      </c>
      <c r="E598" s="5" t="str">
        <f t="shared" si="47"/>
        <v/>
      </c>
      <c r="F598" s="6" t="str">
        <f t="shared" si="48"/>
        <v/>
      </c>
      <c r="G598"/>
      <c r="H598"/>
      <c r="I598"/>
      <c r="J598"/>
      <c r="L598"/>
    </row>
    <row r="599" spans="1:12" x14ac:dyDescent="0.2">
      <c r="A599" s="2" t="str">
        <f>IF(B599&lt;&gt;"",598,"")</f>
        <v/>
      </c>
      <c r="B599" s="5" t="str">
        <f t="shared" si="45"/>
        <v/>
      </c>
      <c r="C599" s="5" t="str">
        <f t="shared" si="46"/>
        <v/>
      </c>
      <c r="D599" s="5" t="str">
        <f t="shared" si="49"/>
        <v/>
      </c>
      <c r="E599" s="5" t="str">
        <f t="shared" si="47"/>
        <v/>
      </c>
      <c r="F599" s="6" t="str">
        <f t="shared" si="48"/>
        <v/>
      </c>
      <c r="G599"/>
      <c r="H599"/>
      <c r="I599"/>
      <c r="J599"/>
      <c r="L599"/>
    </row>
    <row r="600" spans="1:12" x14ac:dyDescent="0.2">
      <c r="A600" s="2" t="str">
        <f>IF(B600&lt;&gt;"",599,"")</f>
        <v/>
      </c>
      <c r="B600" s="5" t="str">
        <f t="shared" si="45"/>
        <v/>
      </c>
      <c r="C600" s="5" t="str">
        <f t="shared" si="46"/>
        <v/>
      </c>
      <c r="D600" s="5" t="str">
        <f t="shared" si="49"/>
        <v/>
      </c>
      <c r="E600" s="5" t="str">
        <f t="shared" si="47"/>
        <v/>
      </c>
      <c r="F600" s="6" t="str">
        <f t="shared" si="48"/>
        <v/>
      </c>
      <c r="G600"/>
      <c r="H600"/>
      <c r="I600"/>
      <c r="J600"/>
      <c r="L600"/>
    </row>
    <row r="601" spans="1:12" x14ac:dyDescent="0.2">
      <c r="A601" s="2" t="str">
        <f>IF(B601&lt;&gt;"",600,"")</f>
        <v/>
      </c>
      <c r="B601" s="5" t="str">
        <f t="shared" si="45"/>
        <v/>
      </c>
      <c r="C601" s="5" t="str">
        <f t="shared" si="46"/>
        <v/>
      </c>
      <c r="D601" s="5" t="str">
        <f t="shared" si="49"/>
        <v/>
      </c>
      <c r="E601" s="5" t="str">
        <f t="shared" si="47"/>
        <v/>
      </c>
      <c r="F601" s="6" t="str">
        <f t="shared" si="48"/>
        <v/>
      </c>
      <c r="G601"/>
      <c r="H601"/>
      <c r="I601"/>
      <c r="J601"/>
      <c r="L601"/>
    </row>
  </sheetData>
  <mergeCells count="2">
    <mergeCell ref="K2:L2"/>
    <mergeCell ref="H21:I21"/>
  </mergeCells>
  <conditionalFormatting sqref="A2:F601">
    <cfRule type="expression" dxfId="0" priority="1">
      <formula>$B2&lt;&gt;""</formula>
    </cfRule>
  </conditionalFormatting>
  <hyperlinks>
    <hyperlink ref="L1" r:id="rId1" xr:uid="{1201EEFE-9929-46CD-8B28-F4CF423779B2}"/>
    <hyperlink ref="H21:I21" r:id="rId2" display="Klik hier voor meer info." xr:uid="{37733565-5B53-4233-9179-78D6CB58BB7E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Bruijnis</dc:creator>
  <cp:lastModifiedBy>Coen Rams</cp:lastModifiedBy>
  <dcterms:created xsi:type="dcterms:W3CDTF">2020-10-08T19:18:39Z</dcterms:created>
  <dcterms:modified xsi:type="dcterms:W3CDTF">2023-09-23T06:28:06Z</dcterms:modified>
</cp:coreProperties>
</file>